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E085" lockStructure="1"/>
  <bookViews>
    <workbookView xWindow="-1200" yWindow="460" windowWidth="13020" windowHeight="9660"/>
  </bookViews>
  <sheets>
    <sheet name="Fuel Surcharge Worksheet" sheetId="7" r:id="rId1"/>
    <sheet name="Revenue-Percentage Amounts" sheetId="8" state="hidden" r:id="rId2"/>
    <sheet name="Company Info." sheetId="4" state="hidden" r:id="rId3"/>
  </sheets>
  <definedNames>
    <definedName name="_Regression_Int">0</definedName>
    <definedName name="CompanyInfo">'Company Info.'!$A$2:$T$8</definedName>
    <definedName name="CompanyName">'Company Info.'!$A$2:$A$18</definedName>
    <definedName name="_xlnm.Print_Area" localSheetId="2">'Company Info.'!$A$1:$R$9</definedName>
    <definedName name="_xlnm.Print_Area" localSheetId="0">'Fuel Surcharge Worksheet'!$A$1:$D$100</definedName>
    <definedName name="_xlnm.Print_Area" localSheetId="1">'Revenue-Percentage Amounts'!$A$1:$B$20</definedName>
    <definedName name="Proposed_Effective_Date">'Company Info.'!$W$3:$W$26</definedName>
    <definedName name="solver_adj" localSheetId="0" hidden="1">'Fuel Surcharge Worksheet'!$D$38</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'Fuel Surcharge Worksheet'!$D$40</definedName>
    <definedName name="solver_lin" localSheetId="0" hidden="1">2</definedName>
    <definedName name="solver_neg" localSheetId="0" hidden="1">2</definedName>
    <definedName name="solver_num" localSheetId="0" hidden="1">1</definedName>
    <definedName name="solver_nwt" localSheetId="0" hidden="1">1</definedName>
    <definedName name="solver_opt" localSheetId="0" hidden="1">'Fuel Surcharge Worksheet'!$D$52</definedName>
    <definedName name="solver_pre" localSheetId="0" hidden="1">0.000001</definedName>
    <definedName name="solver_rel1" localSheetId="0" hidden="1">3</definedName>
    <definedName name="solver_rhs1" localSheetId="0" hidden="1">'Fuel Surcharge Worksheet'!$D$38</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-0.0001</definedName>
    <definedName name="ValidProposedEffectiveDates" localSheetId="2">'Company Info.'!$X$27:$X$122</definedName>
    <definedName name="ValidProposedEffectiveDates">'Company Info.'!$W$3:$W$26</definedName>
  </definedNames>
  <calcPr calcId="145621"/>
</workbook>
</file>

<file path=xl/calcChain.xml><?xml version="1.0" encoding="utf-8"?>
<calcChain xmlns="http://schemas.openxmlformats.org/spreadsheetml/2006/main">
  <c r="D27" i="7" l="1"/>
  <c r="D87" i="7" s="1"/>
  <c r="D28" i="7" l="1"/>
  <c r="D92" i="7" s="1"/>
  <c r="D26" i="7"/>
  <c r="D68" i="7" s="1"/>
  <c r="D90" i="7" s="1"/>
  <c r="D23" i="7" l="1"/>
  <c r="D21" i="7"/>
  <c r="D24" i="7"/>
  <c r="D22" i="7"/>
  <c r="D25" i="7"/>
  <c r="S3" i="4"/>
  <c r="D39" i="7" l="1"/>
  <c r="D85" i="7" s="1"/>
  <c r="S4" i="4"/>
  <c r="S5" i="4"/>
  <c r="S6" i="4"/>
  <c r="S7" i="4"/>
  <c r="S8" i="4"/>
  <c r="D40" i="7" l="1"/>
  <c r="D42" i="7"/>
  <c r="A100" i="7"/>
  <c r="D60" i="7" l="1"/>
  <c r="D78" i="7" s="1"/>
  <c r="B3" i="8" s="1"/>
  <c r="D38" i="7" l="1"/>
  <c r="D84" i="7" l="1"/>
  <c r="D86" i="7" s="1"/>
  <c r="D88" i="7" s="1"/>
  <c r="D41" i="7"/>
  <c r="D56" i="7"/>
  <c r="B18" i="7" l="1"/>
  <c r="D43" i="7" l="1"/>
  <c r="D45" i="7" s="1"/>
  <c r="D72" i="7"/>
  <c r="D31" i="7"/>
  <c r="D32" i="7"/>
  <c r="D49" i="7" l="1"/>
  <c r="D33" i="7"/>
  <c r="D35" i="7" s="1"/>
  <c r="D67" i="7" l="1"/>
  <c r="D48" i="7"/>
  <c r="D50" i="7" s="1"/>
  <c r="D52" i="7" s="1"/>
  <c r="C16" i="7" s="1"/>
  <c r="D69" i="7" l="1"/>
  <c r="D55" i="7"/>
  <c r="D57" i="7" s="1"/>
  <c r="D73" i="7" s="1"/>
  <c r="D74" i="7" l="1"/>
  <c r="D75" i="7" s="1"/>
  <c r="D89" i="7"/>
  <c r="D91" i="7" s="1"/>
  <c r="D93" i="7" s="1"/>
  <c r="D95" i="7" s="1"/>
  <c r="D59" i="7"/>
  <c r="D61" i="7" s="1"/>
  <c r="D63" i="7" s="1"/>
  <c r="C12" i="7" l="1"/>
  <c r="D77" i="7"/>
  <c r="D79" i="7" s="1"/>
  <c r="D81" i="7" l="1"/>
  <c r="D98" i="7" s="1"/>
  <c r="C14" i="7" l="1"/>
  <c r="B4" i="8" s="1"/>
  <c r="B12" i="8" l="1"/>
  <c r="B18" i="8" s="1"/>
  <c r="B20" i="8" s="1"/>
  <c r="B5" i="8"/>
  <c r="B14" i="8"/>
</calcChain>
</file>

<file path=xl/comments1.xml><?xml version="1.0" encoding="utf-8"?>
<comments xmlns="http://schemas.openxmlformats.org/spreadsheetml/2006/main">
  <authors>
    <author>Mickelson, Christopher (UTC)</author>
    <author>Christopher Mickelson</author>
  </authors>
  <commentList>
    <comment ref="C10" authorId="0">
      <text>
        <r>
          <rPr>
            <b/>
            <sz val="9"/>
            <color indexed="81"/>
            <rFont val="Tahoma"/>
            <family val="2"/>
          </rPr>
          <t>Mickelson, Christopher (UTC):</t>
        </r>
        <r>
          <rPr>
            <sz val="9"/>
            <color indexed="81"/>
            <rFont val="Tahoma"/>
            <family val="2"/>
          </rPr>
          <t xml:space="preserve">
Note: This could be any of the following types:
   - General Rate Case
   - Annual Report
   - Etc.</t>
        </r>
      </text>
    </comment>
    <comment ref="C12" authorId="1">
      <text>
        <r>
          <rPr>
            <b/>
            <sz val="8"/>
            <color indexed="81"/>
            <rFont val="Tahoma"/>
            <family val="2"/>
          </rPr>
          <t>Note:</t>
        </r>
        <r>
          <rPr>
            <sz val="8"/>
            <color indexed="81"/>
            <rFont val="Tahoma"/>
            <family val="2"/>
          </rPr>
          <t xml:space="preserve"> Per Order 02, fuel surcharge has a cap of 20% of the base fare.</t>
        </r>
      </text>
    </comment>
  </commentList>
</comments>
</file>

<file path=xl/sharedStrings.xml><?xml version="1.0" encoding="utf-8"?>
<sst xmlns="http://schemas.openxmlformats.org/spreadsheetml/2006/main" count="237" uniqueCount="149">
  <si>
    <t>Multiplied By 100</t>
  </si>
  <si>
    <t xml:space="preserve"> </t>
  </si>
  <si>
    <t>÷</t>
  </si>
  <si>
    <t>=</t>
  </si>
  <si>
    <t>x</t>
  </si>
  <si>
    <t>-</t>
  </si>
  <si>
    <t>Minus One Percentage Point</t>
  </si>
  <si>
    <t>June</t>
  </si>
  <si>
    <t>July</t>
  </si>
  <si>
    <t>August</t>
  </si>
  <si>
    <t>September</t>
  </si>
  <si>
    <t>October</t>
  </si>
  <si>
    <t>November</t>
  </si>
  <si>
    <t>December</t>
  </si>
  <si>
    <t>January</t>
  </si>
  <si>
    <t>February</t>
  </si>
  <si>
    <t>March</t>
  </si>
  <si>
    <t>April</t>
  </si>
  <si>
    <t>May</t>
  </si>
  <si>
    <t>Tax Credits</t>
  </si>
  <si>
    <t>INPUTS</t>
  </si>
  <si>
    <t>OUTPUTS</t>
  </si>
  <si>
    <t>1.  Using the appropriate company name, look up base period information.</t>
  </si>
  <si>
    <t>Base Revenue</t>
  </si>
  <si>
    <t>Base Fuel Expense</t>
  </si>
  <si>
    <t xml:space="preserve">Base Fuel Expense  </t>
  </si>
  <si>
    <t>Divided by Base Revenue</t>
  </si>
  <si>
    <t>3.  Calculate the fuel index increase.</t>
  </si>
  <si>
    <t>4.  Calculate amount of revenue increase needed to recover fuel price increases.</t>
  </si>
  <si>
    <t>Company</t>
  </si>
  <si>
    <t>Months</t>
  </si>
  <si>
    <t>Base Period Average Fuel Price (Rate Case)</t>
  </si>
  <si>
    <t>Proposed Effective Date</t>
  </si>
  <si>
    <t>Effective Date (GRC)</t>
  </si>
  <si>
    <t xml:space="preserve">     Equals Base Fuel vs. Base Revenue Ratio</t>
  </si>
  <si>
    <t xml:space="preserve">     Equals Base Fuel Expense as % of Base Revenue</t>
  </si>
  <si>
    <t>Divided By Base Fuel Index</t>
  </si>
  <si>
    <t>Base Fuel Expense as % of Base Revenue</t>
  </si>
  <si>
    <t>Multiplied By Fuel Percent Price Increase</t>
  </si>
  <si>
    <t xml:space="preserve">     Equals Fuel Index Increase as a % of Revenue</t>
  </si>
  <si>
    <t xml:space="preserve">     Equals Allowable Fuel Increase as a % of Revenue</t>
  </si>
  <si>
    <t>Multiplied by Base Revenue</t>
  </si>
  <si>
    <t xml:space="preserve">     Equals Allowable Fuel Increase to Base Revenue</t>
  </si>
  <si>
    <t>Effective Date (last GRC)</t>
  </si>
  <si>
    <t>2.  Calculate how much of total revenue was spent on fuel.</t>
  </si>
  <si>
    <t>Total</t>
  </si>
  <si>
    <t xml:space="preserve">     Equals Fuel Expense as $ of Most Recent Regulated Revenue</t>
  </si>
  <si>
    <t>+</t>
  </si>
  <si>
    <t xml:space="preserve">     Equals Difference Between Fuel Expenses</t>
  </si>
  <si>
    <t>Annual Report Revenue (most recent)</t>
  </si>
  <si>
    <t xml:space="preserve">     Equals Fuel Price Difference</t>
  </si>
  <si>
    <t>Minus Base Fuel Price</t>
  </si>
  <si>
    <t xml:space="preserve">     Equals Relative Fuel Price Difference</t>
  </si>
  <si>
    <t xml:space="preserve">     Equals Fuel Percent Increase</t>
  </si>
  <si>
    <t xml:space="preserve"> Base Fuel Price (Rate Case - Period Average)</t>
  </si>
  <si>
    <t>Allowable Fuel Increase as a % of Revenue</t>
  </si>
  <si>
    <t>Divided by 12 months</t>
  </si>
  <si>
    <t xml:space="preserve">     Equals Monthly Additional Fuel Revenue</t>
  </si>
  <si>
    <t>Divided by Corresponding Month's One-Way Equivalent Passenger Count</t>
  </si>
  <si>
    <t xml:space="preserve">     Equals One-Way Fare Needed</t>
  </si>
  <si>
    <t>Rounded One-Way Equivalent Surcharge Amount</t>
  </si>
  <si>
    <t xml:space="preserve">     Equals One-Way Fare Demonstrated</t>
  </si>
  <si>
    <t>Fuel Surcharge Worksheet</t>
  </si>
  <si>
    <t>a</t>
  </si>
  <si>
    <t>c</t>
  </si>
  <si>
    <t>b</t>
  </si>
  <si>
    <t>d</t>
  </si>
  <si>
    <t>e</t>
  </si>
  <si>
    <t>f</t>
  </si>
  <si>
    <t>h</t>
  </si>
  <si>
    <t>i</t>
  </si>
  <si>
    <t>g</t>
  </si>
  <si>
    <t>j</t>
  </si>
  <si>
    <t>k</t>
  </si>
  <si>
    <t>l</t>
  </si>
  <si>
    <r>
      <t>6.   Fuel Surcharge Revenue Test.</t>
    </r>
    <r>
      <rPr>
        <sz val="10"/>
        <rFont val="Arial"/>
        <family val="2"/>
      </rPr>
      <t xml:space="preserve">  Demonstration of the allowable fuel increase  and possible adjustment to allowable fuel increase. This is staff's calculation of the demonstration referred to in Order 05, Ordering Paragraph 2(b) that the surcharge will not generate revenues in excess of the authorized portion of the difference between current fuel prices and the fuel costs embedded in the company’s fares that the surcharge is intended to recover. A company may file additional data and methodologies that they believe makes the same demonstration.</t>
    </r>
  </si>
  <si>
    <t>Base Fuel Expense as % of Base Revenue (2e)</t>
  </si>
  <si>
    <t>Base Fuel Expense (1b)</t>
  </si>
  <si>
    <t>Plus Allowable Fuel Increase to Base Revenue (5c)</t>
  </si>
  <si>
    <t>Minus Fuel Expense as $ of Most Recent Regulated Revenue (6c)</t>
  </si>
  <si>
    <t>a) Company Name</t>
  </si>
  <si>
    <t>b) Select the Proposed Effective Month</t>
  </si>
  <si>
    <t>c) Current Fuel Price (Recent Invoice minus Discounts)</t>
  </si>
  <si>
    <t>d) Last year's One-Way Passenger Count for Effective Month</t>
  </si>
  <si>
    <t>e) Regulated Revenue (most recent filing with the UTC)</t>
  </si>
  <si>
    <t>1) Allowable Fuel Surcharge for One-Way (Order 02 Methodology)</t>
  </si>
  <si>
    <t>Divided by Corresponding Month's One-Way Equivalent Passenger Count (greater of '5f' or 'Input d')</t>
  </si>
  <si>
    <r>
      <t>5.  Calculate average one-way fare increase.</t>
    </r>
    <r>
      <rPr>
        <sz val="10"/>
        <rFont val="Arial"/>
        <family val="2"/>
      </rPr>
      <t xml:space="preserve">  The calculation in this step is the same as the old methodology and is provided here as a reference for the company and commission staff and to comply with Order 05 which specifies that the new fuel surcharge process encompass all of the procedures and requirements set forth in Order 02.</t>
    </r>
  </si>
  <si>
    <t>Tax Fuel Credit (Diesel / Gasoline)</t>
  </si>
  <si>
    <t>Bremerton-Kitsap Airporter</t>
  </si>
  <si>
    <t>CWA, Inc.</t>
  </si>
  <si>
    <t xml:space="preserve">Pacific NW Transportation Services, Inc. </t>
  </si>
  <si>
    <t>SeaTac Shuttle</t>
  </si>
  <si>
    <t>Shuttle Express, Inc.</t>
  </si>
  <si>
    <t>Wickkiser International Companies, Inc.</t>
  </si>
  <si>
    <t>Minus Tax Fuel Credit</t>
  </si>
  <si>
    <t>Multiplied by Most Recent Regulated Revenue (greater of '1f' or 'Input e')</t>
  </si>
  <si>
    <t>Fuel Surcharge Worksheet (Auto Trans)</t>
  </si>
  <si>
    <t>Responses (fill-in the "Orange &amp; Blue" areas):</t>
  </si>
  <si>
    <t>Previous Years Total Customer Count</t>
  </si>
  <si>
    <t>Multiply by Proposed Surcharge Amount</t>
  </si>
  <si>
    <t>Amount of Revenue Expected to Change</t>
  </si>
  <si>
    <t>Minimum Percentage Change</t>
  </si>
  <si>
    <t>Proposed Surcharge Amount</t>
  </si>
  <si>
    <t>Divided by Highest Fare Amount</t>
  </si>
  <si>
    <t>Minimum Percentage Amount</t>
  </si>
  <si>
    <t>Maximum Percentage Change</t>
  </si>
  <si>
    <t>Divided by Lowest Fare Amount</t>
  </si>
  <si>
    <t>Maximum Percentage Amount</t>
  </si>
  <si>
    <t>The amount of revenue that is expected to be collected.</t>
  </si>
  <si>
    <t>The percentage amount that rates will change.</t>
  </si>
  <si>
    <t>Gallons</t>
  </si>
  <si>
    <t>Revenue</t>
  </si>
  <si>
    <t>Annual Report Gallons (most recent)</t>
  </si>
  <si>
    <t>Annual Report Total Passengers (most recent)</t>
  </si>
  <si>
    <t>Passengers</t>
  </si>
  <si>
    <t>Current Fuel Price (3a)</t>
  </si>
  <si>
    <t>Minus Tax Fuel Credit (3b)</t>
  </si>
  <si>
    <t>Current Fuel Price (Input c)</t>
  </si>
  <si>
    <t xml:space="preserve">     Equals Current Fuel Price</t>
  </si>
  <si>
    <t>m</t>
  </si>
  <si>
    <t>Current Fuel Expense</t>
  </si>
  <si>
    <t>Minus One Percent of Revenue</t>
  </si>
  <si>
    <t>Divided by Total Passengers (most recent)</t>
  </si>
  <si>
    <t>Rounded One-Way Equivalent Surcharge Amount (Revenue)</t>
  </si>
  <si>
    <t>Rounded One-Way Equivalent Surcharge Amount (Gallons)</t>
  </si>
  <si>
    <t>Revenue based Demonstration</t>
  </si>
  <si>
    <t>Gallons based Demonstration</t>
  </si>
  <si>
    <t>n</t>
  </si>
  <si>
    <t>o</t>
  </si>
  <si>
    <t>p</t>
  </si>
  <si>
    <t>q</t>
  </si>
  <si>
    <t>r</t>
  </si>
  <si>
    <t>s</t>
  </si>
  <si>
    <t>t</t>
  </si>
  <si>
    <t>u</t>
  </si>
  <si>
    <t>v</t>
  </si>
  <si>
    <t>w</t>
  </si>
  <si>
    <t>Demonstrated Allowable Fuel Surcharge for One-Way (Greater of '6l' or '6w')</t>
  </si>
  <si>
    <t>Demonstration Fuel Surcharge</t>
  </si>
  <si>
    <t>Multiplied By Most Recent Gallons (1g)</t>
  </si>
  <si>
    <t>Minus  Fuel Expense as $ of Most Recent Regulated Revenue (6c)</t>
  </si>
  <si>
    <t>Fuel Expense as $ of Most Recent Regulated Revenue</t>
  </si>
  <si>
    <t>3) Demonstrated Allowable Fuel Surcharge for Freight and Other Non-Passenger Rates (4e)</t>
  </si>
  <si>
    <t>2) Demonstrated Allowable Fuel Surcharge for One-Way Passenger Rates (Lesser of '5h' or '6x')</t>
  </si>
  <si>
    <t>Valid Proposed Effective Date</t>
  </si>
  <si>
    <t>2012 Annual Report</t>
  </si>
  <si>
    <t>2011 Annual Report</t>
  </si>
  <si>
    <t>Eff. 9/27/2013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</si>
</sst>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0000"/>
    <numFmt numFmtId="165" formatCode="_(* #,##0_);_(* \(#,##0\);_(* &quot;-&quot;??_);_(@_)"/>
    <numFmt numFmtId="166" formatCode="_(&quot;$&quot;* #,##0.000_);_(&quot;$&quot;* \(#,##0.000\);_(&quot;$&quot;* &quot;-&quot;??_);_(@_)"/>
    <numFmt numFmtId="167" formatCode="_(&quot;$&quot;* #,##0_);_(&quot;$&quot;* \(#,##0\);_(&quot;$&quot;* &quot;-&quot;??_);_(@_)"/>
    <numFmt numFmtId="168" formatCode="&quot;$&quot;#,##0"/>
    <numFmt numFmtId="169" formatCode="&quot;$&quot;#,##0.00"/>
    <numFmt numFmtId="170" formatCode="&quot;$&quot;#,##0.000"/>
    <numFmt numFmtId="171" formatCode="[$-409]mmmm\ d\,\ yyyy;@"/>
    <numFmt numFmtId="172" formatCode="[$-409]mmmm\-yyyy;@"/>
    <numFmt numFmtId="173" formatCode="#,##0.000_);[Red]\(#,##0.0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rgb="FF9C6500"/>
      <name val="Calibri"/>
      <family val="2"/>
      <scheme val="minor"/>
    </font>
    <font>
      <sz val="10"/>
      <color rgb="FFFF0000"/>
      <name val="Arial"/>
      <family val="2"/>
    </font>
    <font>
      <sz val="10"/>
      <color rgb="FF7030A0"/>
      <name val="Arial"/>
      <family val="2"/>
    </font>
    <font>
      <u/>
      <sz val="11"/>
      <color theme="10"/>
      <name val="Calibri"/>
      <family val="2"/>
    </font>
    <font>
      <b/>
      <sz val="10"/>
      <color theme="1"/>
      <name val="Arial"/>
      <family val="2"/>
    </font>
    <font>
      <sz val="10"/>
      <color theme="1"/>
      <name val="Arial"/>
      <family val="2"/>
    </font>
    <font>
      <sz val="11"/>
      <color indexed="8"/>
      <name val="Calibri"/>
      <family val="2"/>
    </font>
    <font>
      <b/>
      <sz val="14"/>
      <name val="Arial"/>
      <family val="2"/>
    </font>
    <font>
      <sz val="8"/>
      <color indexed="81"/>
      <name val="Tahoma"/>
      <family val="2"/>
    </font>
    <font>
      <b/>
      <sz val="8"/>
      <color indexed="81"/>
      <name val="Tahoma"/>
      <family val="2"/>
    </font>
    <font>
      <b/>
      <sz val="10"/>
      <color rgb="FFFF0000"/>
      <name val="Arial"/>
      <family val="2"/>
    </font>
    <font>
      <b/>
      <sz val="10"/>
      <name val="Arial"/>
      <family val="2"/>
    </font>
    <font>
      <sz val="10"/>
      <name val="Times New Roman"/>
      <family val="1"/>
    </font>
    <font>
      <sz val="12"/>
      <name val="Helv"/>
    </font>
    <font>
      <sz val="12"/>
      <name val="Arial"/>
      <family val="2"/>
    </font>
    <font>
      <sz val="12"/>
      <name val="Times New Roman"/>
      <family val="1"/>
    </font>
    <font>
      <b/>
      <u/>
      <sz val="10"/>
      <name val="Arial"/>
      <family val="2"/>
    </font>
    <font>
      <sz val="12"/>
      <color theme="1"/>
      <name val="Times New Roman"/>
      <family val="1"/>
    </font>
    <font>
      <i/>
      <sz val="12"/>
      <name val="Times New Roman"/>
      <family val="1"/>
    </font>
    <font>
      <sz val="12"/>
      <color theme="9" tint="-0.249977111117893"/>
      <name val="Times New Roman"/>
      <family val="1"/>
    </font>
    <font>
      <b/>
      <u/>
      <sz val="12"/>
      <color rgb="FFFF0000"/>
      <name val="Times New Roman"/>
      <family val="1"/>
    </font>
    <font>
      <i/>
      <sz val="12"/>
      <color rgb="FFFF0000"/>
      <name val="Times New Roman"/>
      <family val="1"/>
    </font>
    <font>
      <b/>
      <sz val="12"/>
      <name val="Times New Roman"/>
      <family val="1"/>
    </font>
    <font>
      <i/>
      <sz val="12"/>
      <color theme="1"/>
      <name val="Times New Roman"/>
      <family val="1"/>
    </font>
    <font>
      <u/>
      <sz val="10"/>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s>
  <cellStyleXfs count="141">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2" borderId="0" applyNumberFormat="0" applyBorder="0" applyAlignment="0"/>
    <xf numFmtId="9" fontId="7"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7" fillId="0" borderId="0"/>
    <xf numFmtId="0" fontId="5" fillId="0" borderId="0"/>
    <xf numFmtId="44" fontId="14" fillId="0" borderId="0" applyFont="0" applyFill="0" applyBorder="0" applyAlignment="0" applyProtection="0"/>
    <xf numFmtId="0" fontId="4" fillId="0" borderId="0"/>
    <xf numFmtId="0" fontId="7" fillId="0" borderId="0"/>
    <xf numFmtId="44" fontId="4"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 fillId="0" borderId="0"/>
    <xf numFmtId="0" fontId="7" fillId="0" borderId="0"/>
    <xf numFmtId="44"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3"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12" fillId="0" borderId="3" xfId="6" applyFont="1" applyBorder="1" applyAlignment="1" applyProtection="1">
      <alignment horizontal="center"/>
      <protection hidden="1"/>
    </xf>
    <xf numFmtId="168" fontId="12" fillId="0" borderId="3" xfId="6" applyNumberFormat="1" applyFont="1" applyBorder="1" applyAlignment="1" applyProtection="1">
      <alignment horizontal="center"/>
      <protection hidden="1"/>
    </xf>
    <xf numFmtId="0" fontId="13" fillId="0" borderId="0" xfId="6" applyFont="1" applyBorder="1" applyAlignment="1" applyProtection="1">
      <alignment horizontal="center"/>
      <protection hidden="1"/>
    </xf>
    <xf numFmtId="168" fontId="13" fillId="0" borderId="0" xfId="6" applyNumberFormat="1" applyFont="1" applyAlignment="1" applyProtection="1">
      <alignment horizontal="center"/>
      <protection hidden="1"/>
    </xf>
    <xf numFmtId="0" fontId="13" fillId="0" borderId="0" xfId="6" applyFont="1" applyAlignment="1" applyProtection="1">
      <alignment horizontal="center"/>
      <protection hidden="1"/>
    </xf>
    <xf numFmtId="168" fontId="13" fillId="0" borderId="0" xfId="6" applyNumberFormat="1" applyFont="1" applyFill="1" applyAlignment="1" applyProtection="1">
      <alignment horizontal="center"/>
      <protection hidden="1"/>
    </xf>
    <xf numFmtId="0" fontId="13" fillId="0" borderId="0" xfId="6" applyFont="1" applyFill="1" applyAlignment="1" applyProtection="1">
      <alignment horizontal="center"/>
      <protection hidden="1"/>
    </xf>
    <xf numFmtId="0" fontId="13" fillId="0" borderId="0" xfId="6" applyFont="1" applyFill="1" applyProtection="1">
      <protection hidden="1"/>
    </xf>
    <xf numFmtId="0" fontId="13" fillId="0" borderId="0" xfId="6" applyFont="1" applyProtection="1">
      <protection hidden="1"/>
    </xf>
    <xf numFmtId="165" fontId="13" fillId="0" borderId="0" xfId="1" applyNumberFormat="1" applyFont="1" applyAlignment="1" applyProtection="1">
      <alignment horizontal="center"/>
      <protection hidden="1"/>
    </xf>
    <xf numFmtId="169" fontId="12" fillId="0" borderId="3" xfId="6" applyNumberFormat="1" applyFont="1" applyBorder="1" applyAlignment="1" applyProtection="1">
      <alignment horizontal="center"/>
      <protection hidden="1"/>
    </xf>
    <xf numFmtId="169" fontId="13" fillId="0" borderId="0" xfId="6" applyNumberFormat="1" applyFont="1" applyAlignment="1" applyProtection="1">
      <alignment horizontal="center"/>
      <protection hidden="1"/>
    </xf>
    <xf numFmtId="169" fontId="13" fillId="0" borderId="0" xfId="6" applyNumberFormat="1" applyFont="1" applyFill="1" applyAlignment="1" applyProtection="1">
      <alignment horizontal="center"/>
      <protection hidden="1"/>
    </xf>
    <xf numFmtId="169" fontId="12" fillId="0" borderId="3" xfId="6" applyNumberFormat="1" applyFont="1" applyBorder="1" applyAlignment="1" applyProtection="1">
      <alignment horizontal="center" wrapText="1"/>
      <protection hidden="1"/>
    </xf>
    <xf numFmtId="165" fontId="12" fillId="0" borderId="3" xfId="1" applyNumberFormat="1" applyFont="1" applyBorder="1" applyAlignment="1" applyProtection="1">
      <alignment horizontal="center" wrapText="1"/>
      <protection hidden="1"/>
    </xf>
    <xf numFmtId="165" fontId="13" fillId="0" borderId="0" xfId="1" applyNumberFormat="1" applyFont="1" applyFill="1" applyAlignment="1" applyProtection="1">
      <alignment horizontal="center"/>
      <protection hidden="1"/>
    </xf>
    <xf numFmtId="0" fontId="13" fillId="0" borderId="0" xfId="6" applyFont="1" applyAlignment="1" applyProtection="1">
      <protection hidden="1"/>
    </xf>
    <xf numFmtId="0" fontId="13" fillId="0" borderId="0" xfId="6" applyFont="1" applyFill="1" applyAlignment="1" applyProtection="1">
      <protection hidden="1"/>
    </xf>
    <xf numFmtId="170" fontId="13" fillId="0" borderId="0" xfId="6" applyNumberFormat="1" applyFont="1" applyAlignment="1" applyProtection="1">
      <alignment horizontal="center"/>
      <protection hidden="1"/>
    </xf>
    <xf numFmtId="170" fontId="13" fillId="0" borderId="0" xfId="6" applyNumberFormat="1" applyFont="1" applyFill="1" applyAlignment="1" applyProtection="1">
      <alignment horizontal="center"/>
      <protection hidden="1"/>
    </xf>
    <xf numFmtId="0" fontId="7" fillId="0" borderId="0" xfId="7" applyFont="1" applyProtection="1">
      <protection hidden="1"/>
    </xf>
    <xf numFmtId="0" fontId="7" fillId="0" borderId="0" xfId="7" applyFont="1" applyBorder="1" applyAlignment="1" applyProtection="1">
      <alignment horizontal="center"/>
      <protection hidden="1"/>
    </xf>
    <xf numFmtId="0" fontId="7" fillId="0" borderId="0" xfId="7" applyFont="1" applyBorder="1" applyAlignment="1" applyProtection="1">
      <alignment horizontal="left"/>
      <protection hidden="1"/>
    </xf>
    <xf numFmtId="0" fontId="7" fillId="0" borderId="0" xfId="7" applyFont="1" applyAlignment="1" applyProtection="1">
      <alignment horizontal="center"/>
      <protection hidden="1"/>
    </xf>
    <xf numFmtId="167" fontId="7" fillId="0" borderId="0" xfId="7" applyNumberFormat="1" applyFont="1" applyProtection="1">
      <protection hidden="1"/>
    </xf>
    <xf numFmtId="0" fontId="12" fillId="0" borderId="0" xfId="6" applyFont="1" applyBorder="1" applyAlignment="1" applyProtection="1">
      <alignment horizontal="center"/>
      <protection hidden="1"/>
    </xf>
    <xf numFmtId="0" fontId="12" fillId="0" borderId="3" xfId="6" applyFont="1" applyBorder="1" applyAlignment="1" applyProtection="1">
      <alignment horizontal="center" wrapText="1"/>
      <protection hidden="1"/>
    </xf>
    <xf numFmtId="172" fontId="7" fillId="0" borderId="0" xfId="7" applyNumberFormat="1" applyFont="1" applyProtection="1">
      <protection hidden="1"/>
    </xf>
    <xf numFmtId="171" fontId="13" fillId="0" borderId="0" xfId="6" applyNumberFormat="1" applyFont="1" applyAlignment="1" applyProtection="1">
      <alignment horizontal="center"/>
      <protection hidden="1"/>
    </xf>
    <xf numFmtId="0" fontId="7" fillId="0" borderId="0" xfId="0" applyFont="1" applyBorder="1" applyAlignment="1" applyProtection="1">
      <alignment horizontal="center"/>
      <protection hidden="1"/>
    </xf>
    <xf numFmtId="0" fontId="7" fillId="0" borderId="0" xfId="7" applyFont="1" applyBorder="1" applyAlignment="1" applyProtection="1">
      <alignment horizontal="left" vertical="center"/>
      <protection hidden="1"/>
    </xf>
    <xf numFmtId="171" fontId="7" fillId="0" borderId="0" xfId="6" applyNumberFormat="1" applyFont="1" applyAlignment="1" applyProtection="1">
      <alignment horizontal="center"/>
      <protection hidden="1"/>
    </xf>
    <xf numFmtId="0" fontId="7" fillId="0" borderId="0" xfId="0" applyFont="1" applyBorder="1" applyAlignment="1" applyProtection="1">
      <alignment horizontal="left"/>
      <protection hidden="1"/>
    </xf>
    <xf numFmtId="165" fontId="13" fillId="0" borderId="0" xfId="6" applyNumberFormat="1" applyFont="1" applyAlignment="1" applyProtection="1">
      <alignment horizontal="center"/>
      <protection hidden="1"/>
    </xf>
    <xf numFmtId="168" fontId="7" fillId="0" borderId="0" xfId="6" applyNumberFormat="1" applyFont="1" applyAlignment="1" applyProtection="1">
      <alignment horizontal="center"/>
      <protection hidden="1"/>
    </xf>
    <xf numFmtId="168" fontId="7" fillId="0" borderId="0" xfId="6" applyNumberFormat="1" applyFont="1" applyFill="1" applyAlignment="1" applyProtection="1">
      <alignment horizontal="center"/>
      <protection hidden="1"/>
    </xf>
    <xf numFmtId="170" fontId="7" fillId="0" borderId="0" xfId="6" applyNumberFormat="1" applyFont="1" applyAlignment="1" applyProtection="1">
      <alignment horizontal="center"/>
      <protection hidden="1"/>
    </xf>
    <xf numFmtId="169" fontId="7" fillId="0" borderId="0" xfId="6" applyNumberFormat="1" applyFont="1" applyAlignment="1" applyProtection="1">
      <alignment horizontal="center"/>
      <protection hidden="1"/>
    </xf>
    <xf numFmtId="169" fontId="7" fillId="0" borderId="0" xfId="6" applyNumberFormat="1" applyFont="1" applyFill="1" applyAlignment="1" applyProtection="1">
      <alignment horizontal="center"/>
      <protection hidden="1"/>
    </xf>
    <xf numFmtId="170" fontId="7" fillId="0" borderId="0" xfId="6" applyNumberFormat="1" applyFont="1" applyFill="1" applyAlignment="1" applyProtection="1">
      <alignment horizontal="center"/>
      <protection hidden="1"/>
    </xf>
    <xf numFmtId="0" fontId="7" fillId="0" borderId="0" xfId="7" applyFont="1" applyBorder="1" applyProtection="1">
      <protection hidden="1"/>
    </xf>
    <xf numFmtId="165" fontId="7" fillId="0" borderId="0" xfId="1" applyNumberFormat="1" applyFont="1" applyAlignment="1" applyProtection="1">
      <alignment horizontal="center"/>
      <protection hidden="1"/>
    </xf>
    <xf numFmtId="165" fontId="7" fillId="0" borderId="0" xfId="1" applyNumberFormat="1" applyFont="1" applyFill="1" applyAlignment="1" applyProtection="1">
      <alignment horizontal="center"/>
      <protection hidden="1"/>
    </xf>
    <xf numFmtId="0" fontId="7" fillId="0" borderId="0" xfId="7" applyFont="1" applyAlignment="1" applyProtection="1">
      <alignment textRotation="90"/>
      <protection hidden="1"/>
    </xf>
    <xf numFmtId="0" fontId="7" fillId="0" borderId="4" xfId="7" applyFont="1" applyBorder="1" applyAlignment="1" applyProtection="1">
      <alignment horizontal="left" vertical="center"/>
      <protection hidden="1"/>
    </xf>
    <xf numFmtId="0" fontId="7" fillId="0" borderId="5" xfId="0" applyFont="1" applyBorder="1" applyAlignment="1" applyProtection="1">
      <alignment horizontal="center"/>
      <protection hidden="1"/>
    </xf>
    <xf numFmtId="0" fontId="7" fillId="0" borderId="5" xfId="7" applyFont="1" applyBorder="1" applyProtection="1">
      <protection hidden="1"/>
    </xf>
    <xf numFmtId="0" fontId="7" fillId="0" borderId="1" xfId="0" applyFont="1" applyBorder="1" applyAlignment="1" applyProtection="1">
      <alignment horizontal="left"/>
      <protection hidden="1"/>
    </xf>
    <xf numFmtId="0" fontId="7" fillId="0" borderId="5" xfId="7" applyFont="1" applyBorder="1" applyAlignment="1" applyProtection="1">
      <alignment horizontal="left" vertical="center"/>
      <protection hidden="1"/>
    </xf>
    <xf numFmtId="0" fontId="7" fillId="0" borderId="0" xfId="7" applyFont="1" applyBorder="1" applyAlignment="1" applyProtection="1">
      <alignment horizontal="left" vertical="center" wrapText="1"/>
      <protection hidden="1"/>
    </xf>
    <xf numFmtId="0" fontId="7" fillId="0" borderId="13" xfId="7" applyFont="1" applyBorder="1" applyAlignment="1" applyProtection="1">
      <alignment horizontal="center"/>
      <protection hidden="1"/>
    </xf>
    <xf numFmtId="167" fontId="7" fillId="0" borderId="5" xfId="7" applyNumberFormat="1" applyFont="1" applyBorder="1" applyProtection="1">
      <protection hidden="1"/>
    </xf>
    <xf numFmtId="166" fontId="7" fillId="0" borderId="5" xfId="2" applyNumberFormat="1" applyFont="1" applyFill="1" applyBorder="1" applyProtection="1">
      <protection hidden="1"/>
    </xf>
    <xf numFmtId="0" fontId="7" fillId="0" borderId="5" xfId="7" applyFont="1" applyBorder="1" applyAlignment="1" applyProtection="1">
      <alignment horizontal="center"/>
      <protection hidden="1"/>
    </xf>
    <xf numFmtId="0" fontId="7" fillId="0" borderId="13" xfId="7" applyFont="1" applyBorder="1" applyProtection="1">
      <protection hidden="1"/>
    </xf>
    <xf numFmtId="44" fontId="27" fillId="6" borderId="0" xfId="139" applyFont="1" applyFill="1" applyProtection="1">
      <protection locked="0"/>
    </xf>
    <xf numFmtId="0" fontId="25" fillId="0" borderId="0" xfId="137" applyFont="1" applyProtection="1"/>
    <xf numFmtId="165" fontId="25" fillId="0" borderId="0" xfId="138" applyNumberFormat="1" applyFont="1" applyProtection="1"/>
    <xf numFmtId="0" fontId="25" fillId="0" borderId="1" xfId="137" applyFont="1" applyBorder="1" applyProtection="1"/>
    <xf numFmtId="44" fontId="25" fillId="0" borderId="0" xfId="137" applyNumberFormat="1" applyFont="1" applyProtection="1"/>
    <xf numFmtId="0" fontId="25" fillId="0" borderId="17" xfId="137" applyFont="1" applyBorder="1" applyProtection="1"/>
    <xf numFmtId="0" fontId="28" fillId="0" borderId="0" xfId="137" applyFont="1" applyAlignment="1" applyProtection="1"/>
    <xf numFmtId="0" fontId="26" fillId="0" borderId="0" xfId="137" applyFont="1" applyAlignment="1" applyProtection="1"/>
    <xf numFmtId="0" fontId="29" fillId="0" borderId="0" xfId="137" applyFont="1" applyAlignment="1" applyProtection="1"/>
    <xf numFmtId="44" fontId="23" fillId="0" borderId="0" xfId="139" applyFont="1" applyFill="1" applyProtection="1"/>
    <xf numFmtId="0" fontId="1" fillId="0" borderId="0" xfId="137"/>
    <xf numFmtId="171" fontId="7" fillId="0" borderId="5" xfId="7" applyNumberFormat="1" applyFont="1" applyFill="1" applyBorder="1" applyAlignment="1" applyProtection="1">
      <alignment horizontal="right"/>
      <protection hidden="1"/>
    </xf>
    <xf numFmtId="165" fontId="7" fillId="0" borderId="5" xfId="1" applyNumberFormat="1" applyFont="1" applyBorder="1" applyProtection="1">
      <protection hidden="1"/>
    </xf>
    <xf numFmtId="10" fontId="25" fillId="0" borderId="17" xfId="140" applyNumberFormat="1" applyFont="1" applyFill="1" applyBorder="1" applyProtection="1"/>
    <xf numFmtId="44" fontId="25" fillId="0" borderId="17" xfId="139" applyFont="1" applyFill="1" applyBorder="1" applyProtection="1"/>
    <xf numFmtId="0" fontId="7" fillId="0" borderId="13" xfId="7" applyFont="1" applyBorder="1" applyAlignment="1" applyProtection="1">
      <alignment horizontal="center"/>
    </xf>
    <xf numFmtId="0" fontId="7" fillId="0" borderId="0" xfId="7" applyFont="1" applyBorder="1" applyAlignment="1" applyProtection="1">
      <alignment horizontal="left"/>
    </xf>
    <xf numFmtId="0" fontId="7" fillId="0" borderId="0" xfId="7" applyFont="1" applyBorder="1" applyAlignment="1" applyProtection="1">
      <alignment horizontal="center"/>
    </xf>
    <xf numFmtId="167" fontId="7" fillId="0" borderId="5" xfId="7" applyNumberFormat="1" applyFont="1" applyBorder="1" applyProtection="1"/>
    <xf numFmtId="0" fontId="7" fillId="0" borderId="0" xfId="7" quotePrefix="1" applyFont="1" applyBorder="1" applyAlignment="1" applyProtection="1">
      <alignment horizontal="left"/>
    </xf>
    <xf numFmtId="167" fontId="7" fillId="0" borderId="6" xfId="7" applyNumberFormat="1" applyFont="1" applyBorder="1" applyProtection="1"/>
    <xf numFmtId="0" fontId="7" fillId="0" borderId="0" xfId="7" applyFont="1" applyBorder="1" applyProtection="1"/>
    <xf numFmtId="164" fontId="7" fillId="0" borderId="5" xfId="7" applyNumberFormat="1" applyFont="1" applyBorder="1" applyProtection="1"/>
    <xf numFmtId="0" fontId="7" fillId="0" borderId="6" xfId="7" applyFont="1" applyBorder="1" applyProtection="1"/>
    <xf numFmtId="10" fontId="7" fillId="0" borderId="5" xfId="4" applyNumberFormat="1" applyFont="1" applyBorder="1" applyProtection="1"/>
    <xf numFmtId="0" fontId="7" fillId="0" borderId="15" xfId="7" applyFont="1" applyBorder="1" applyProtection="1"/>
    <xf numFmtId="0" fontId="7" fillId="0" borderId="1" xfId="7" applyFont="1" applyBorder="1" applyProtection="1"/>
    <xf numFmtId="0" fontId="7" fillId="0" borderId="1" xfId="7" applyFont="1" applyBorder="1" applyAlignment="1" applyProtection="1">
      <alignment horizontal="center"/>
    </xf>
    <xf numFmtId="166" fontId="7" fillId="0" borderId="5" xfId="2" applyNumberFormat="1" applyFont="1" applyFill="1" applyBorder="1" applyProtection="1"/>
    <xf numFmtId="166" fontId="7" fillId="0" borderId="6" xfId="2" applyNumberFormat="1" applyFont="1" applyFill="1" applyBorder="1" applyProtection="1"/>
    <xf numFmtId="166" fontId="7" fillId="0" borderId="5" xfId="2" applyNumberFormat="1" applyFont="1" applyBorder="1" applyProtection="1"/>
    <xf numFmtId="166" fontId="7" fillId="0" borderId="6" xfId="7" applyNumberFormat="1" applyFont="1" applyBorder="1" applyProtection="1"/>
    <xf numFmtId="0" fontId="7" fillId="0" borderId="15" xfId="7" applyFont="1" applyBorder="1" applyAlignment="1" applyProtection="1">
      <alignment horizontal="center"/>
    </xf>
    <xf numFmtId="10" fontId="7" fillId="0" borderId="5" xfId="7" applyNumberFormat="1" applyFont="1" applyBorder="1" applyProtection="1"/>
    <xf numFmtId="10" fontId="7" fillId="0" borderId="6" xfId="7" applyNumberFormat="1" applyFont="1" applyBorder="1" applyProtection="1"/>
    <xf numFmtId="10" fontId="7" fillId="0" borderId="6" xfId="4" applyNumberFormat="1" applyFont="1" applyBorder="1" applyProtection="1"/>
    <xf numFmtId="10" fontId="7" fillId="0" borderId="16" xfId="0" applyNumberFormat="1" applyFont="1" applyBorder="1" applyProtection="1"/>
    <xf numFmtId="165" fontId="7" fillId="0" borderId="6" xfId="1" applyNumberFormat="1" applyFont="1" applyBorder="1" applyProtection="1"/>
    <xf numFmtId="0" fontId="7" fillId="0" borderId="5" xfId="7" applyFont="1" applyBorder="1" applyProtection="1"/>
    <xf numFmtId="44" fontId="18" fillId="0" borderId="16" xfId="2" applyNumberFormat="1" applyFont="1" applyFill="1" applyBorder="1" applyProtection="1"/>
    <xf numFmtId="0" fontId="7" fillId="0" borderId="1" xfId="7" quotePrefix="1" applyFont="1" applyBorder="1" applyAlignment="1" applyProtection="1">
      <alignment horizontal="left"/>
    </xf>
    <xf numFmtId="0" fontId="7" fillId="0" borderId="0" xfId="0" applyFont="1" applyBorder="1" applyAlignment="1" applyProtection="1">
      <alignment horizontal="center"/>
    </xf>
    <xf numFmtId="0" fontId="7" fillId="0" borderId="0" xfId="0" applyFont="1" applyBorder="1" applyProtection="1"/>
    <xf numFmtId="10" fontId="7" fillId="0" borderId="5" xfId="0" applyNumberFormat="1" applyFont="1" applyBorder="1" applyProtection="1"/>
    <xf numFmtId="167" fontId="7" fillId="0" borderId="6" xfId="0" applyNumberFormat="1" applyFont="1" applyBorder="1" applyProtection="1"/>
    <xf numFmtId="167" fontId="7" fillId="0" borderId="5" xfId="0" applyNumberFormat="1" applyFont="1" applyBorder="1" applyProtection="1"/>
    <xf numFmtId="0" fontId="7" fillId="0" borderId="0" xfId="0" quotePrefix="1" applyFont="1" applyBorder="1" applyProtection="1"/>
    <xf numFmtId="0" fontId="7" fillId="0" borderId="13" xfId="7" applyFont="1" applyBorder="1" applyProtection="1"/>
    <xf numFmtId="0" fontId="7" fillId="0" borderId="0" xfId="7" applyFont="1" applyBorder="1" applyAlignment="1" applyProtection="1">
      <alignment horizontal="left" vertical="center"/>
    </xf>
    <xf numFmtId="0" fontId="7" fillId="0" borderId="5" xfId="7" applyFont="1" applyBorder="1" applyAlignment="1" applyProtection="1">
      <alignment horizontal="left" vertical="center"/>
    </xf>
    <xf numFmtId="3" fontId="13" fillId="0" borderId="0" xfId="1" applyNumberFormat="1" applyFont="1" applyAlignment="1" applyProtection="1">
      <alignment horizontal="center"/>
      <protection hidden="1"/>
    </xf>
    <xf numFmtId="3" fontId="13" fillId="0" borderId="0" xfId="6" applyNumberFormat="1" applyFont="1" applyAlignment="1" applyProtection="1">
      <alignment horizontal="center"/>
      <protection hidden="1"/>
    </xf>
    <xf numFmtId="3" fontId="13" fillId="0" borderId="0" xfId="1" applyNumberFormat="1" applyFont="1" applyFill="1" applyAlignment="1" applyProtection="1">
      <alignment horizontal="center"/>
      <protection hidden="1"/>
    </xf>
    <xf numFmtId="3" fontId="13" fillId="0" borderId="0" xfId="6" applyNumberFormat="1" applyFont="1" applyFill="1" applyAlignment="1" applyProtection="1">
      <alignment horizontal="center"/>
      <protection hidden="1"/>
    </xf>
    <xf numFmtId="3" fontId="13" fillId="0" borderId="0" xfId="6" applyNumberFormat="1" applyFont="1" applyAlignment="1" applyProtection="1">
      <alignment horizontal="center" wrapText="1"/>
      <protection hidden="1"/>
    </xf>
    <xf numFmtId="3" fontId="13" fillId="0" borderId="0" xfId="6" applyNumberFormat="1" applyFont="1" applyFill="1" applyProtection="1">
      <protection hidden="1"/>
    </xf>
    <xf numFmtId="0" fontId="32" fillId="0" borderId="13" xfId="7" applyFont="1" applyBorder="1" applyAlignment="1" applyProtection="1">
      <alignment horizontal="left"/>
    </xf>
    <xf numFmtId="0" fontId="32" fillId="0" borderId="0" xfId="7" applyFont="1" applyBorder="1" applyAlignment="1" applyProtection="1">
      <alignment horizontal="left"/>
    </xf>
    <xf numFmtId="0" fontId="7" fillId="0" borderId="1" xfId="7" applyFont="1" applyBorder="1" applyAlignment="1" applyProtection="1">
      <alignment horizontal="right"/>
      <protection hidden="1"/>
    </xf>
    <xf numFmtId="0" fontId="7" fillId="0" borderId="6" xfId="7" applyFont="1" applyBorder="1" applyAlignment="1" applyProtection="1">
      <alignment horizontal="right"/>
      <protection hidden="1"/>
    </xf>
    <xf numFmtId="44" fontId="10" fillId="3" borderId="0" xfId="2" applyFont="1" applyFill="1" applyBorder="1" applyAlignment="1" applyProtection="1">
      <alignment horizontal="center" vertical="center"/>
      <protection locked="0" hidden="1"/>
    </xf>
    <xf numFmtId="44" fontId="10" fillId="3" borderId="5" xfId="2" applyFont="1" applyFill="1" applyBorder="1" applyAlignment="1" applyProtection="1">
      <alignment horizontal="center" vertical="center"/>
      <protection locked="0" hidden="1"/>
    </xf>
    <xf numFmtId="165" fontId="10" fillId="3" borderId="0" xfId="1" applyNumberFormat="1" applyFont="1" applyFill="1" applyBorder="1" applyAlignment="1" applyProtection="1">
      <alignment horizontal="center" vertical="center"/>
      <protection locked="0" hidden="1"/>
    </xf>
    <xf numFmtId="165" fontId="10" fillId="3" borderId="5" xfId="1" applyNumberFormat="1" applyFont="1" applyFill="1" applyBorder="1" applyAlignment="1" applyProtection="1">
      <alignment horizontal="center" vertical="center"/>
      <protection locked="0" hidden="1"/>
    </xf>
    <xf numFmtId="167" fontId="10" fillId="3" borderId="1" xfId="2" applyNumberFormat="1" applyFont="1" applyFill="1" applyBorder="1" applyAlignment="1" applyProtection="1">
      <alignment horizontal="center" vertical="center"/>
      <protection locked="0" hidden="1"/>
    </xf>
    <xf numFmtId="167" fontId="10" fillId="3" borderId="6" xfId="2" applyNumberFormat="1" applyFont="1" applyFill="1" applyBorder="1" applyAlignment="1" applyProtection="1">
      <alignment horizontal="center" vertical="center"/>
      <protection locked="0" hidden="1"/>
    </xf>
    <xf numFmtId="169" fontId="7" fillId="0" borderId="4" xfId="2" applyNumberFormat="1" applyFont="1" applyFill="1" applyBorder="1" applyAlignment="1" applyProtection="1">
      <alignment horizontal="center" vertical="center" wrapText="1"/>
    </xf>
    <xf numFmtId="169" fontId="7" fillId="0" borderId="7" xfId="2" applyNumberFormat="1" applyFont="1" applyFill="1" applyBorder="1" applyAlignment="1" applyProtection="1">
      <alignment horizontal="center" vertical="center" wrapText="1"/>
    </xf>
    <xf numFmtId="169" fontId="18" fillId="4" borderId="0" xfId="2" applyNumberFormat="1" applyFont="1" applyFill="1" applyBorder="1" applyAlignment="1" applyProtection="1">
      <alignment horizontal="center" vertical="center" wrapText="1"/>
    </xf>
    <xf numFmtId="169" fontId="18" fillId="4" borderId="5" xfId="2" applyNumberFormat="1" applyFont="1" applyFill="1" applyBorder="1" applyAlignment="1" applyProtection="1">
      <alignment horizontal="center" vertical="center" wrapText="1"/>
    </xf>
    <xf numFmtId="0" fontId="24" fillId="5" borderId="14" xfId="7" applyFont="1" applyFill="1" applyBorder="1" applyAlignment="1" applyProtection="1">
      <alignment horizontal="left" vertical="top" wrapText="1"/>
    </xf>
    <xf numFmtId="0" fontId="24" fillId="5" borderId="4" xfId="7" applyFont="1" applyFill="1" applyBorder="1" applyAlignment="1" applyProtection="1">
      <alignment horizontal="left" vertical="top" wrapText="1"/>
    </xf>
    <xf numFmtId="0" fontId="24" fillId="5" borderId="7" xfId="7" applyFont="1" applyFill="1" applyBorder="1" applyAlignment="1" applyProtection="1">
      <alignment horizontal="left" vertical="top" wrapText="1"/>
    </xf>
    <xf numFmtId="0" fontId="24" fillId="5" borderId="14" xfId="7" applyFont="1" applyFill="1" applyBorder="1" applyAlignment="1" applyProtection="1">
      <alignment horizontal="left"/>
    </xf>
    <xf numFmtId="0" fontId="24" fillId="5" borderId="4" xfId="7" applyFont="1" applyFill="1" applyBorder="1" applyAlignment="1" applyProtection="1">
      <alignment horizontal="left"/>
    </xf>
    <xf numFmtId="0" fontId="24" fillId="5" borderId="7" xfId="7" applyFont="1" applyFill="1" applyBorder="1" applyAlignment="1" applyProtection="1">
      <alignment horizontal="left"/>
    </xf>
    <xf numFmtId="22" fontId="7" fillId="0" borderId="15" xfId="7" applyNumberFormat="1" applyFont="1" applyBorder="1" applyAlignment="1" applyProtection="1">
      <alignment horizontal="left"/>
      <protection hidden="1"/>
    </xf>
    <xf numFmtId="22" fontId="7" fillId="0" borderId="1" xfId="7" applyNumberFormat="1" applyFont="1" applyBorder="1" applyAlignment="1" applyProtection="1">
      <alignment horizontal="left"/>
      <protection hidden="1"/>
    </xf>
    <xf numFmtId="0" fontId="7" fillId="0" borderId="8" xfId="7" applyFont="1" applyFill="1" applyBorder="1" applyAlignment="1" applyProtection="1">
      <alignment horizontal="center"/>
      <protection hidden="1"/>
    </xf>
    <xf numFmtId="0" fontId="7" fillId="0" borderId="2" xfId="7" applyFont="1" applyFill="1" applyBorder="1" applyAlignment="1" applyProtection="1">
      <alignment horizontal="center"/>
      <protection hidden="1"/>
    </xf>
    <xf numFmtId="0" fontId="7" fillId="0" borderId="9" xfId="7" applyFont="1" applyFill="1" applyBorder="1" applyAlignment="1" applyProtection="1">
      <alignment horizontal="center"/>
      <protection hidden="1"/>
    </xf>
    <xf numFmtId="0" fontId="15" fillId="0" borderId="1" xfId="7" applyFont="1" applyBorder="1" applyAlignment="1" applyProtection="1">
      <alignment horizontal="center"/>
      <protection hidden="1"/>
    </xf>
    <xf numFmtId="0" fontId="19" fillId="5" borderId="11" xfId="7" applyFont="1" applyFill="1" applyBorder="1" applyAlignment="1" applyProtection="1">
      <alignment horizontal="center" vertical="center" textRotation="90"/>
      <protection hidden="1"/>
    </xf>
    <xf numFmtId="0" fontId="19" fillId="5" borderId="10" xfId="7" applyFont="1" applyFill="1" applyBorder="1" applyAlignment="1" applyProtection="1">
      <alignment horizontal="center" vertical="center" textRotation="90"/>
      <protection hidden="1"/>
    </xf>
    <xf numFmtId="0" fontId="19" fillId="5" borderId="12" xfId="7" applyFont="1" applyFill="1" applyBorder="1" applyAlignment="1" applyProtection="1">
      <alignment horizontal="center" vertical="center" textRotation="90"/>
      <protection hidden="1"/>
    </xf>
    <xf numFmtId="0" fontId="9" fillId="0" borderId="1" xfId="7" applyFont="1" applyBorder="1" applyAlignment="1" applyProtection="1">
      <alignment horizontal="left" vertical="center" wrapText="1"/>
      <protection hidden="1"/>
    </xf>
    <xf numFmtId="0" fontId="9" fillId="0" borderId="6" xfId="7" applyFont="1" applyBorder="1" applyAlignment="1" applyProtection="1">
      <alignment horizontal="left" vertical="center" wrapText="1"/>
      <protection hidden="1"/>
    </xf>
    <xf numFmtId="0" fontId="24" fillId="5" borderId="14" xfId="7" applyFont="1" applyFill="1" applyBorder="1" applyAlignment="1" applyProtection="1">
      <alignment horizontal="left"/>
      <protection hidden="1"/>
    </xf>
    <xf numFmtId="0" fontId="24" fillId="5" borderId="4" xfId="7" applyFont="1" applyFill="1" applyBorder="1" applyAlignment="1" applyProtection="1">
      <alignment horizontal="left"/>
      <protection hidden="1"/>
    </xf>
    <xf numFmtId="0" fontId="24" fillId="5" borderId="7" xfId="7" applyFont="1" applyFill="1" applyBorder="1" applyAlignment="1" applyProtection="1">
      <alignment horizontal="left"/>
      <protection hidden="1"/>
    </xf>
    <xf numFmtId="0" fontId="24" fillId="5" borderId="14" xfId="7" applyFont="1" applyFill="1" applyBorder="1" applyAlignment="1" applyProtection="1">
      <alignment horizontal="left" wrapText="1"/>
      <protection hidden="1"/>
    </xf>
    <xf numFmtId="0" fontId="24" fillId="5" borderId="4" xfId="7" applyFont="1" applyFill="1" applyBorder="1" applyAlignment="1" applyProtection="1">
      <alignment horizontal="left" wrapText="1"/>
      <protection hidden="1"/>
    </xf>
    <xf numFmtId="0" fontId="24" fillId="5" borderId="7" xfId="7" applyFont="1" applyFill="1" applyBorder="1" applyAlignment="1" applyProtection="1">
      <alignment horizontal="left" wrapText="1"/>
      <protection hidden="1"/>
    </xf>
    <xf numFmtId="0" fontId="10" fillId="3" borderId="4" xfId="7" applyFont="1" applyFill="1" applyBorder="1" applyAlignment="1" applyProtection="1">
      <alignment horizontal="left" vertical="center" wrapText="1"/>
      <protection locked="0" hidden="1"/>
    </xf>
    <xf numFmtId="0" fontId="10" fillId="3" borderId="7" xfId="7" applyFont="1" applyFill="1" applyBorder="1" applyAlignment="1" applyProtection="1">
      <alignment horizontal="left" vertical="center" wrapText="1"/>
      <protection locked="0" hidden="1"/>
    </xf>
    <xf numFmtId="172" fontId="10" fillId="3" borderId="0" xfId="7" applyNumberFormat="1" applyFont="1" applyFill="1" applyBorder="1" applyAlignment="1" applyProtection="1">
      <alignment horizontal="center" vertical="center"/>
      <protection locked="0" hidden="1"/>
    </xf>
    <xf numFmtId="172" fontId="10" fillId="3" borderId="5" xfId="7" applyNumberFormat="1" applyFont="1" applyFill="1" applyBorder="1" applyAlignment="1" applyProtection="1">
      <alignment horizontal="center" vertical="center"/>
      <protection locked="0" hidden="1"/>
    </xf>
    <xf numFmtId="10" fontId="18" fillId="4" borderId="0" xfId="4" applyNumberFormat="1" applyFont="1" applyFill="1" applyBorder="1" applyAlignment="1" applyProtection="1">
      <alignment horizontal="center" vertical="center" wrapText="1"/>
    </xf>
    <xf numFmtId="10" fontId="18" fillId="4" borderId="5" xfId="4" applyNumberFormat="1" applyFont="1" applyFill="1" applyBorder="1" applyAlignment="1" applyProtection="1">
      <alignment horizontal="center" vertical="center" wrapText="1"/>
    </xf>
    <xf numFmtId="0" fontId="31" fillId="0" borderId="1" xfId="137" applyFont="1" applyBorder="1" applyAlignment="1" applyProtection="1">
      <alignment horizontal="center"/>
    </xf>
    <xf numFmtId="0" fontId="30" fillId="0" borderId="1" xfId="137" applyFont="1" applyBorder="1" applyAlignment="1" applyProtection="1">
      <alignment horizontal="center"/>
    </xf>
    <xf numFmtId="165" fontId="12" fillId="0" borderId="1" xfId="1" applyNumberFormat="1" applyFont="1" applyBorder="1" applyAlignment="1" applyProtection="1">
      <alignment horizontal="center"/>
      <protection hidden="1"/>
    </xf>
    <xf numFmtId="0" fontId="12" fillId="0" borderId="1" xfId="6" applyFont="1" applyBorder="1" applyAlignment="1" applyProtection="1">
      <alignment horizontal="center"/>
      <protection hidden="1"/>
    </xf>
  </cellXfs>
  <cellStyles count="141">
    <cellStyle name="Comma" xfId="1" builtinId="3"/>
    <cellStyle name="Comma 2" xfId="15"/>
    <cellStyle name="Comma 3" xfId="19"/>
    <cellStyle name="Comma 4" xfId="20"/>
    <cellStyle name="Comma 5" xfId="21"/>
    <cellStyle name="Comma 6" xfId="138"/>
    <cellStyle name="Currency" xfId="2" builtinId="4"/>
    <cellStyle name="Currency 2" xfId="9"/>
    <cellStyle name="Currency 2 2" xfId="13"/>
    <cellStyle name="Currency 3" xfId="12"/>
    <cellStyle name="Currency 3 2" xfId="22"/>
    <cellStyle name="Currency 3 3" xfId="23"/>
    <cellStyle name="Currency 3 4" xfId="24"/>
    <cellStyle name="Currency 4" xfId="25"/>
    <cellStyle name="Currency 5" xfId="18"/>
    <cellStyle name="Currency 6" xfId="26"/>
    <cellStyle name="Currency 7" xfId="27"/>
    <cellStyle name="Currency 8" xfId="28"/>
    <cellStyle name="Currency 9" xfId="139"/>
    <cellStyle name="Hyperlink 2" xfId="5"/>
    <cellStyle name="Neutral" xfId="3" builtinId="28" customBuiltin="1"/>
    <cellStyle name="Normal" xfId="0" builtinId="0"/>
    <cellStyle name="Normal 10" xfId="29"/>
    <cellStyle name="Normal 11" xfId="30"/>
    <cellStyle name="Normal 12" xfId="137"/>
    <cellStyle name="Normal 2" xfId="6"/>
    <cellStyle name="Normal 2 10" xfId="31"/>
    <cellStyle name="Normal 2 2" xfId="10"/>
    <cellStyle name="Normal 2 2 2" xfId="16"/>
    <cellStyle name="Normal 2 3" xfId="11"/>
    <cellStyle name="Normal 2 4" xfId="32"/>
    <cellStyle name="Normal 2 5" xfId="33"/>
    <cellStyle name="Normal 2 6" xfId="34"/>
    <cellStyle name="Normal 2 7" xfId="35"/>
    <cellStyle name="Normal 2 8" xfId="36"/>
    <cellStyle name="Normal 2 9" xfId="37"/>
    <cellStyle name="Normal 3" xfId="7"/>
    <cellStyle name="Normal 3 2" xfId="38"/>
    <cellStyle name="Normal 3 3" xfId="39"/>
    <cellStyle name="Normal 3 4" xfId="40"/>
    <cellStyle name="Normal 3 5" xfId="41"/>
    <cellStyle name="Normal 4" xfId="8"/>
    <cellStyle name="Normal 4 2" xfId="42"/>
    <cellStyle name="Normal 4 3" xfId="43"/>
    <cellStyle name="Normal 4 4" xfId="44"/>
    <cellStyle name="Normal 4 5" xfId="45"/>
    <cellStyle name="Normal 4 6" xfId="46"/>
    <cellStyle name="Normal 5" xfId="47"/>
    <cellStyle name="Normal 5 2" xfId="48"/>
    <cellStyle name="Normal 5 2 2" xfId="49"/>
    <cellStyle name="Normal 5 2 2 2" xfId="50"/>
    <cellStyle name="Normal 5 2 2 2 2" xfId="51"/>
    <cellStyle name="Normal 5 2 2 2 2 2" xfId="52"/>
    <cellStyle name="Normal 5 2 2 2 2 2 2" xfId="53"/>
    <cellStyle name="Normal 5 2 2 2 2 2 2 2" xfId="54"/>
    <cellStyle name="Normal 5 2 2 2 2 3" xfId="55"/>
    <cellStyle name="Normal 5 2 2 2 2 4" xfId="56"/>
    <cellStyle name="Normal 5 2 2 2 3" xfId="57"/>
    <cellStyle name="Normal 5 2 2 2 3 2" xfId="58"/>
    <cellStyle name="Normal 5 2 2 2 3 2 2" xfId="59"/>
    <cellStyle name="Normal 5 2 2 2 4" xfId="60"/>
    <cellStyle name="Normal 5 2 2 3" xfId="61"/>
    <cellStyle name="Normal 5 2 2 3 2" xfId="62"/>
    <cellStyle name="Normal 5 2 2 3 2 2" xfId="63"/>
    <cellStyle name="Normal 5 2 2 4" xfId="64"/>
    <cellStyle name="Normal 5 2 2 5" xfId="65"/>
    <cellStyle name="Normal 5 2 2 6" xfId="66"/>
    <cellStyle name="Normal 5 2 3" xfId="67"/>
    <cellStyle name="Normal 5 2 3 2" xfId="68"/>
    <cellStyle name="Normal 5 2 3 2 2" xfId="69"/>
    <cellStyle name="Normal 5 2 3 2 2 2" xfId="70"/>
    <cellStyle name="Normal 5 2 3 3" xfId="71"/>
    <cellStyle name="Normal 5 2 3 4" xfId="72"/>
    <cellStyle name="Normal 5 2 4" xfId="73"/>
    <cellStyle name="Normal 5 2 4 2" xfId="74"/>
    <cellStyle name="Normal 5 2 4 2 2" xfId="75"/>
    <cellStyle name="Normal 5 2 5" xfId="76"/>
    <cellStyle name="Normal 5 3" xfId="77"/>
    <cellStyle name="Normal 5 3 2" xfId="78"/>
    <cellStyle name="Normal 5 4" xfId="79"/>
    <cellStyle name="Normal 6" xfId="17"/>
    <cellStyle name="Normal 6 2" xfId="80"/>
    <cellStyle name="Normal 6 2 2" xfId="81"/>
    <cellStyle name="Normal 6 2 2 2" xfId="82"/>
    <cellStyle name="Normal 6 2 2 2 2" xfId="83"/>
    <cellStyle name="Normal 6 2 2 2 2 2" xfId="84"/>
    <cellStyle name="Normal 6 2 2 2 2 2 2" xfId="85"/>
    <cellStyle name="Normal 6 2 2 2 2 2 2 2" xfId="86"/>
    <cellStyle name="Normal 6 2 2 2 2 3" xfId="87"/>
    <cellStyle name="Normal 6 2 2 2 2 4" xfId="88"/>
    <cellStyle name="Normal 6 2 2 2 3" xfId="89"/>
    <cellStyle name="Normal 6 2 2 2 3 2" xfId="90"/>
    <cellStyle name="Normal 6 2 2 2 3 2 2" xfId="91"/>
    <cellStyle name="Normal 6 2 2 2 4" xfId="92"/>
    <cellStyle name="Normal 6 2 2 3" xfId="93"/>
    <cellStyle name="Normal 6 2 2 3 2" xfId="94"/>
    <cellStyle name="Normal 6 2 2 3 2 2" xfId="95"/>
    <cellStyle name="Normal 6 2 2 4" xfId="96"/>
    <cellStyle name="Normal 6 2 2 5" xfId="97"/>
    <cellStyle name="Normal 6 2 2 6" xfId="98"/>
    <cellStyle name="Normal 6 2 3" xfId="99"/>
    <cellStyle name="Normal 6 2 3 2" xfId="100"/>
    <cellStyle name="Normal 6 2 3 2 2" xfId="101"/>
    <cellStyle name="Normal 6 2 3 2 2 2" xfId="102"/>
    <cellStyle name="Normal 6 2 3 3" xfId="103"/>
    <cellStyle name="Normal 6 2 3 4" xfId="104"/>
    <cellStyle name="Normal 6 2 4" xfId="105"/>
    <cellStyle name="Normal 6 2 4 2" xfId="106"/>
    <cellStyle name="Normal 6 2 4 2 2" xfId="107"/>
    <cellStyle name="Normal 6 2 5" xfId="108"/>
    <cellStyle name="Normal 6 3" xfId="109"/>
    <cellStyle name="Normal 6 3 2" xfId="110"/>
    <cellStyle name="Normal 6 4" xfId="111"/>
    <cellStyle name="Normal 7" xfId="112"/>
    <cellStyle name="Normal 8" xfId="113"/>
    <cellStyle name="Normal 9" xfId="114"/>
    <cellStyle name="Percent" xfId="4" builtinId="5"/>
    <cellStyle name="Percent 10" xfId="140"/>
    <cellStyle name="Percent 2" xfId="14"/>
    <cellStyle name="Percent 2 2" xfId="115"/>
    <cellStyle name="Percent 2 3" xfId="116"/>
    <cellStyle name="Percent 2 4" xfId="117"/>
    <cellStyle name="Percent 3" xfId="118"/>
    <cellStyle name="Percent 3 2" xfId="119"/>
    <cellStyle name="Percent 4" xfId="120"/>
    <cellStyle name="Percent 4 2" xfId="121"/>
    <cellStyle name="Percent 4 3" xfId="122"/>
    <cellStyle name="Percent 4 4" xfId="123"/>
    <cellStyle name="Percent 4 5" xfId="124"/>
    <cellStyle name="Percent 5" xfId="125"/>
    <cellStyle name="Percent 5 2" xfId="126"/>
    <cellStyle name="Percent 5 3" xfId="127"/>
    <cellStyle name="Percent 5 4" xfId="128"/>
    <cellStyle name="Percent 5 5" xfId="129"/>
    <cellStyle name="Percent 6" xfId="130"/>
    <cellStyle name="Percent 6 2" xfId="131"/>
    <cellStyle name="Percent 6 3" xfId="132"/>
    <cellStyle name="Percent 7" xfId="133"/>
    <cellStyle name="Percent 7 2" xfId="134"/>
    <cellStyle name="Percent 8" xfId="135"/>
    <cellStyle name="Percent 9" xfId="136"/>
  </cellStyles>
  <dxfs count="2">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102"/>
  <sheetViews>
    <sheetView tabSelected="1" view="pageBreakPreview" zoomScale="75" zoomScaleNormal="80" zoomScaleSheetLayoutView="75" workbookViewId="0">
      <selection activeCell="C4" sqref="C4:D4"/>
    </sheetView>
  </sheetViews>
  <sheetFormatPr defaultColWidth="9.08984375" defaultRowHeight="12.5" x14ac:dyDescent="0.25"/>
  <cols>
    <col min="1" max="1" width="3.54296875" style="21" customWidth="1"/>
    <col min="2" max="2" width="97.6328125" style="21" customWidth="1"/>
    <col min="3" max="3" width="2.08984375" style="24" bestFit="1" customWidth="1"/>
    <col min="4" max="4" width="32.90625" style="21" customWidth="1"/>
    <col min="5" max="16384" width="9.08984375" style="21"/>
  </cols>
  <sheetData>
    <row r="1" spans="1:8" ht="18" x14ac:dyDescent="0.4">
      <c r="A1" s="137" t="s">
        <v>97</v>
      </c>
      <c r="B1" s="137"/>
      <c r="C1" s="137"/>
      <c r="D1" s="137"/>
    </row>
    <row r="2" spans="1:8" ht="27" customHeight="1" x14ac:dyDescent="0.25">
      <c r="A2" s="138" t="s">
        <v>20</v>
      </c>
      <c r="B2" s="45" t="s">
        <v>80</v>
      </c>
      <c r="C2" s="149" t="s">
        <v>91</v>
      </c>
      <c r="D2" s="150"/>
    </row>
    <row r="3" spans="1:8" ht="5.25" customHeight="1" x14ac:dyDescent="0.25">
      <c r="A3" s="139"/>
      <c r="B3" s="22"/>
      <c r="C3" s="30"/>
      <c r="D3" s="46"/>
    </row>
    <row r="4" spans="1:8" x14ac:dyDescent="0.25">
      <c r="A4" s="139"/>
      <c r="B4" s="23" t="s">
        <v>81</v>
      </c>
      <c r="C4" s="151">
        <v>41548</v>
      </c>
      <c r="D4" s="152"/>
    </row>
    <row r="5" spans="1:8" ht="5.25" customHeight="1" x14ac:dyDescent="0.25">
      <c r="A5" s="139"/>
      <c r="B5" s="22"/>
      <c r="C5" s="41"/>
      <c r="D5" s="47"/>
    </row>
    <row r="6" spans="1:8" x14ac:dyDescent="0.25">
      <c r="A6" s="139"/>
      <c r="B6" s="23" t="s">
        <v>82</v>
      </c>
      <c r="C6" s="116">
        <v>3.75</v>
      </c>
      <c r="D6" s="117"/>
    </row>
    <row r="7" spans="1:8" ht="5.25" customHeight="1" x14ac:dyDescent="0.25">
      <c r="A7" s="139"/>
      <c r="B7" s="22"/>
      <c r="C7" s="41"/>
      <c r="D7" s="46"/>
    </row>
    <row r="8" spans="1:8" x14ac:dyDescent="0.25">
      <c r="A8" s="139"/>
      <c r="B8" s="33" t="s">
        <v>83</v>
      </c>
      <c r="C8" s="118"/>
      <c r="D8" s="119"/>
    </row>
    <row r="9" spans="1:8" ht="5.25" customHeight="1" x14ac:dyDescent="0.25">
      <c r="A9" s="139"/>
      <c r="B9" s="22"/>
      <c r="C9" s="41"/>
      <c r="D9" s="46"/>
    </row>
    <row r="10" spans="1:8" x14ac:dyDescent="0.25">
      <c r="A10" s="140"/>
      <c r="B10" s="48" t="s">
        <v>84</v>
      </c>
      <c r="C10" s="120"/>
      <c r="D10" s="121"/>
    </row>
    <row r="11" spans="1:8" ht="7.5" customHeight="1" x14ac:dyDescent="0.25">
      <c r="A11" s="134"/>
      <c r="B11" s="135"/>
      <c r="C11" s="135"/>
      <c r="D11" s="136"/>
      <c r="H11" s="44"/>
    </row>
    <row r="12" spans="1:8" ht="12.75" customHeight="1" x14ac:dyDescent="0.25">
      <c r="A12" s="138" t="s">
        <v>21</v>
      </c>
      <c r="B12" s="45" t="s">
        <v>85</v>
      </c>
      <c r="C12" s="122">
        <f>IF(AND(C2&gt;"", C4&gt;0, C6&gt;0, C8&gt;0, C10&gt;0), D63, 0)</f>
        <v>0</v>
      </c>
      <c r="D12" s="123"/>
    </row>
    <row r="13" spans="1:8" ht="5.25" customHeight="1" x14ac:dyDescent="0.25">
      <c r="A13" s="139"/>
      <c r="B13" s="31"/>
      <c r="C13" s="104"/>
      <c r="D13" s="105"/>
    </row>
    <row r="14" spans="1:8" ht="13" x14ac:dyDescent="0.25">
      <c r="A14" s="139"/>
      <c r="B14" s="50" t="s">
        <v>144</v>
      </c>
      <c r="C14" s="124">
        <f>IF(AND(C2&gt;"", C4&gt;0, C6&gt;0, C8&gt;0, C10&gt;0),IF(OR(D63&lt;0, D98&lt;0), 0, IF(D63&lt;D98,D63,D98)), 0)</f>
        <v>0</v>
      </c>
      <c r="D14" s="125"/>
    </row>
    <row r="15" spans="1:8" ht="5.25" customHeight="1" x14ac:dyDescent="0.25">
      <c r="A15" s="139"/>
      <c r="B15" s="31"/>
      <c r="C15" s="104"/>
      <c r="D15" s="105"/>
    </row>
    <row r="16" spans="1:8" ht="13" x14ac:dyDescent="0.25">
      <c r="A16" s="139"/>
      <c r="B16" s="50" t="s">
        <v>143</v>
      </c>
      <c r="C16" s="153">
        <f>IF(AND(C2&gt;"", C4&gt;0, C6&gt;0, C8&gt;0, C10&gt;0), D52, 0)</f>
        <v>0</v>
      </c>
      <c r="D16" s="154"/>
    </row>
    <row r="17" spans="1:4" ht="5.25" customHeight="1" x14ac:dyDescent="0.25">
      <c r="A17" s="139"/>
      <c r="B17" s="31"/>
      <c r="C17" s="31"/>
      <c r="D17" s="49"/>
    </row>
    <row r="18" spans="1:4" ht="30.75" customHeight="1" x14ac:dyDescent="0.25">
      <c r="A18" s="140"/>
      <c r="B18" s="141" t="str">
        <f>IF(C4&lt;(EOMONTH(D23,36)), "","Your company's last general rate case is older than 3 years; and therefore, if you choose to file a fuel surcharge staff will conduct an earnings review and may request the commission to issue a formal complaint against rates pursuant to Order 05.")</f>
        <v>Your company's last general rate case is older than 3 years; and therefore, if you choose to file a fuel surcharge staff will conduct an earnings review and may request the commission to issue a formal complaint against rates pursuant to Order 05.</v>
      </c>
      <c r="C18" s="141"/>
      <c r="D18" s="142"/>
    </row>
    <row r="19" spans="1:4" ht="4.5" customHeight="1" x14ac:dyDescent="0.25">
      <c r="A19" s="134"/>
      <c r="B19" s="135"/>
      <c r="C19" s="135"/>
      <c r="D19" s="136"/>
    </row>
    <row r="20" spans="1:4" ht="12.75" customHeight="1" x14ac:dyDescent="0.3">
      <c r="A20" s="146" t="s">
        <v>22</v>
      </c>
      <c r="B20" s="147"/>
      <c r="C20" s="147"/>
      <c r="D20" s="148"/>
    </row>
    <row r="21" spans="1:4" x14ac:dyDescent="0.25">
      <c r="A21" s="51" t="s">
        <v>63</v>
      </c>
      <c r="B21" s="41" t="s">
        <v>23</v>
      </c>
      <c r="C21" s="22"/>
      <c r="D21" s="52">
        <f>IF(C2="","",VLOOKUP(C2,'Company Info.'!$A$3:$T$9,3))</f>
        <v>1003173</v>
      </c>
    </row>
    <row r="22" spans="1:4" x14ac:dyDescent="0.25">
      <c r="A22" s="51" t="s">
        <v>65</v>
      </c>
      <c r="B22" s="41" t="s">
        <v>24</v>
      </c>
      <c r="C22" s="22"/>
      <c r="D22" s="52">
        <f>IF(C2="","",VLOOKUP(C2,'Company Info.'!$A$3:$T$9,4))</f>
        <v>123032</v>
      </c>
    </row>
    <row r="23" spans="1:4" x14ac:dyDescent="0.25">
      <c r="A23" s="51" t="s">
        <v>64</v>
      </c>
      <c r="B23" s="41" t="s">
        <v>33</v>
      </c>
      <c r="C23" s="22"/>
      <c r="D23" s="67">
        <f>IF(C2="","December 31, 2004",VLOOKUP(C2,'Company Info.'!$A$3:$T$9,6))</f>
        <v>38793</v>
      </c>
    </row>
    <row r="24" spans="1:4" x14ac:dyDescent="0.25">
      <c r="A24" s="51" t="s">
        <v>66</v>
      </c>
      <c r="B24" s="23" t="s">
        <v>31</v>
      </c>
      <c r="C24" s="22"/>
      <c r="D24" s="53">
        <f>IF(C2="","",VLOOKUP(C2,'Company Info.'!$A$3:$T$9,5))</f>
        <v>2.3199999999999998</v>
      </c>
    </row>
    <row r="25" spans="1:4" x14ac:dyDescent="0.25">
      <c r="A25" s="51" t="s">
        <v>67</v>
      </c>
      <c r="B25" s="23" t="s">
        <v>88</v>
      </c>
      <c r="C25" s="22"/>
      <c r="D25" s="53">
        <f>IF(C2="","",VLOOKUP(C2,'Company Info.'!$A$3:$T$9,2))</f>
        <v>0.17</v>
      </c>
    </row>
    <row r="26" spans="1:4" x14ac:dyDescent="0.25">
      <c r="A26" s="51" t="s">
        <v>68</v>
      </c>
      <c r="B26" s="33" t="s">
        <v>49</v>
      </c>
      <c r="C26" s="22"/>
      <c r="D26" s="52">
        <f>IF(C2="","",VLOOKUP(C2,'Company Info.'!$A$3:$T$9,20))</f>
        <v>1894967.5</v>
      </c>
    </row>
    <row r="27" spans="1:4" x14ac:dyDescent="0.25">
      <c r="A27" s="51" t="s">
        <v>71</v>
      </c>
      <c r="B27" s="33" t="s">
        <v>113</v>
      </c>
      <c r="C27" s="22"/>
      <c r="D27" s="68">
        <f>IF(C2="","",VLOOKUP(C2,'Company Info.'!$A$3:$V$9,21))</f>
        <v>89487</v>
      </c>
    </row>
    <row r="28" spans="1:4" x14ac:dyDescent="0.25">
      <c r="A28" s="51" t="s">
        <v>69</v>
      </c>
      <c r="B28" s="33" t="s">
        <v>114</v>
      </c>
      <c r="C28" s="22"/>
      <c r="D28" s="68">
        <f>IF(C2="","",VLOOKUP(C2,'Company Info.'!$A$3:$V$9,22))</f>
        <v>57604</v>
      </c>
    </row>
    <row r="29" spans="1:4" x14ac:dyDescent="0.25">
      <c r="A29" s="51"/>
      <c r="B29" s="23"/>
      <c r="C29" s="22"/>
      <c r="D29" s="54"/>
    </row>
    <row r="30" spans="1:4" ht="13" x14ac:dyDescent="0.3">
      <c r="A30" s="143" t="s">
        <v>44</v>
      </c>
      <c r="B30" s="144"/>
      <c r="C30" s="144"/>
      <c r="D30" s="145"/>
    </row>
    <row r="31" spans="1:4" x14ac:dyDescent="0.25">
      <c r="A31" s="71" t="s">
        <v>63</v>
      </c>
      <c r="B31" s="72" t="s">
        <v>25</v>
      </c>
      <c r="C31" s="73"/>
      <c r="D31" s="74">
        <f>+D22</f>
        <v>123032</v>
      </c>
    </row>
    <row r="32" spans="1:4" x14ac:dyDescent="0.25">
      <c r="A32" s="71" t="s">
        <v>65</v>
      </c>
      <c r="B32" s="75" t="s">
        <v>26</v>
      </c>
      <c r="C32" s="73" t="s">
        <v>2</v>
      </c>
      <c r="D32" s="76">
        <f>+D21</f>
        <v>1003173</v>
      </c>
    </row>
    <row r="33" spans="1:4" x14ac:dyDescent="0.25">
      <c r="A33" s="71" t="s">
        <v>64</v>
      </c>
      <c r="B33" s="77" t="s">
        <v>34</v>
      </c>
      <c r="C33" s="73" t="s">
        <v>3</v>
      </c>
      <c r="D33" s="78">
        <f>D31/D32</f>
        <v>0.12264285422354868</v>
      </c>
    </row>
    <row r="34" spans="1:4" x14ac:dyDescent="0.25">
      <c r="A34" s="71" t="s">
        <v>66</v>
      </c>
      <c r="B34" s="77" t="s">
        <v>0</v>
      </c>
      <c r="C34" s="73" t="s">
        <v>4</v>
      </c>
      <c r="D34" s="79">
        <v>100</v>
      </c>
    </row>
    <row r="35" spans="1:4" x14ac:dyDescent="0.25">
      <c r="A35" s="71" t="s">
        <v>67</v>
      </c>
      <c r="B35" s="77" t="s">
        <v>35</v>
      </c>
      <c r="C35" s="73" t="s">
        <v>3</v>
      </c>
      <c r="D35" s="80">
        <f>ROUND(D33,4)</f>
        <v>0.1226</v>
      </c>
    </row>
    <row r="36" spans="1:4" x14ac:dyDescent="0.25">
      <c r="A36" s="81"/>
      <c r="B36" s="82"/>
      <c r="C36" s="83"/>
      <c r="D36" s="79"/>
    </row>
    <row r="37" spans="1:4" ht="13" x14ac:dyDescent="0.3">
      <c r="A37" s="129" t="s">
        <v>27</v>
      </c>
      <c r="B37" s="130"/>
      <c r="C37" s="130"/>
      <c r="D37" s="131"/>
    </row>
    <row r="38" spans="1:4" x14ac:dyDescent="0.25">
      <c r="A38" s="71" t="s">
        <v>63</v>
      </c>
      <c r="B38" s="72" t="s">
        <v>118</v>
      </c>
      <c r="C38" s="73" t="s">
        <v>1</v>
      </c>
      <c r="D38" s="84">
        <f>C6</f>
        <v>3.75</v>
      </c>
    </row>
    <row r="39" spans="1:4" x14ac:dyDescent="0.25">
      <c r="A39" s="71" t="s">
        <v>65</v>
      </c>
      <c r="B39" s="75" t="s">
        <v>95</v>
      </c>
      <c r="C39" s="73" t="s">
        <v>5</v>
      </c>
      <c r="D39" s="84">
        <f>D25</f>
        <v>0.17</v>
      </c>
    </row>
    <row r="40" spans="1:4" x14ac:dyDescent="0.25">
      <c r="A40" s="71" t="s">
        <v>64</v>
      </c>
      <c r="B40" s="75" t="s">
        <v>51</v>
      </c>
      <c r="C40" s="73" t="s">
        <v>5</v>
      </c>
      <c r="D40" s="85">
        <f>D24</f>
        <v>2.3199999999999998</v>
      </c>
    </row>
    <row r="41" spans="1:4" x14ac:dyDescent="0.25">
      <c r="A41" s="71" t="s">
        <v>66</v>
      </c>
      <c r="B41" s="77" t="s">
        <v>50</v>
      </c>
      <c r="C41" s="73" t="s">
        <v>3</v>
      </c>
      <c r="D41" s="86">
        <f>+D38-D40-D39</f>
        <v>1.2600000000000002</v>
      </c>
    </row>
    <row r="42" spans="1:4" x14ac:dyDescent="0.25">
      <c r="A42" s="71" t="s">
        <v>67</v>
      </c>
      <c r="B42" s="75" t="s">
        <v>36</v>
      </c>
      <c r="C42" s="73" t="s">
        <v>2</v>
      </c>
      <c r="D42" s="87">
        <f>+D24</f>
        <v>2.3199999999999998</v>
      </c>
    </row>
    <row r="43" spans="1:4" x14ac:dyDescent="0.25">
      <c r="A43" s="71" t="s">
        <v>68</v>
      </c>
      <c r="B43" s="77" t="s">
        <v>52</v>
      </c>
      <c r="C43" s="73" t="s">
        <v>3</v>
      </c>
      <c r="D43" s="78">
        <f>D41/D42</f>
        <v>0.54310344827586221</v>
      </c>
    </row>
    <row r="44" spans="1:4" x14ac:dyDescent="0.25">
      <c r="A44" s="71" t="s">
        <v>71</v>
      </c>
      <c r="B44" s="77" t="s">
        <v>0</v>
      </c>
      <c r="C44" s="73" t="s">
        <v>4</v>
      </c>
      <c r="D44" s="79">
        <v>100</v>
      </c>
    </row>
    <row r="45" spans="1:4" x14ac:dyDescent="0.25">
      <c r="A45" s="71" t="s">
        <v>69</v>
      </c>
      <c r="B45" s="77" t="s">
        <v>53</v>
      </c>
      <c r="C45" s="73" t="s">
        <v>3</v>
      </c>
      <c r="D45" s="80">
        <f>ROUND(D43,4)</f>
        <v>0.54310000000000003</v>
      </c>
    </row>
    <row r="46" spans="1:4" x14ac:dyDescent="0.25">
      <c r="A46" s="88"/>
      <c r="B46" s="82"/>
      <c r="C46" s="83"/>
      <c r="D46" s="79"/>
    </row>
    <row r="47" spans="1:4" ht="13" x14ac:dyDescent="0.3">
      <c r="A47" s="129" t="s">
        <v>28</v>
      </c>
      <c r="B47" s="130"/>
      <c r="C47" s="130"/>
      <c r="D47" s="131"/>
    </row>
    <row r="48" spans="1:4" x14ac:dyDescent="0.25">
      <c r="A48" s="71" t="s">
        <v>63</v>
      </c>
      <c r="B48" s="75" t="s">
        <v>37</v>
      </c>
      <c r="C48" s="73"/>
      <c r="D48" s="89">
        <f>D35</f>
        <v>0.1226</v>
      </c>
    </row>
    <row r="49" spans="1:4" x14ac:dyDescent="0.25">
      <c r="A49" s="71" t="s">
        <v>65</v>
      </c>
      <c r="B49" s="75" t="s">
        <v>38</v>
      </c>
      <c r="C49" s="73" t="s">
        <v>4</v>
      </c>
      <c r="D49" s="90">
        <f>D45</f>
        <v>0.54310000000000003</v>
      </c>
    </row>
    <row r="50" spans="1:4" x14ac:dyDescent="0.25">
      <c r="A50" s="71" t="s">
        <v>64</v>
      </c>
      <c r="B50" s="77" t="s">
        <v>39</v>
      </c>
      <c r="C50" s="73" t="s">
        <v>3</v>
      </c>
      <c r="D50" s="89">
        <f>D49*D48</f>
        <v>6.658406E-2</v>
      </c>
    </row>
    <row r="51" spans="1:4" x14ac:dyDescent="0.25">
      <c r="A51" s="71" t="s">
        <v>66</v>
      </c>
      <c r="B51" s="75" t="s">
        <v>6</v>
      </c>
      <c r="C51" s="73" t="s">
        <v>5</v>
      </c>
      <c r="D51" s="91">
        <v>0.01</v>
      </c>
    </row>
    <row r="52" spans="1:4" ht="13" thickBot="1" x14ac:dyDescent="0.3">
      <c r="A52" s="71" t="s">
        <v>67</v>
      </c>
      <c r="B52" s="75" t="s">
        <v>40</v>
      </c>
      <c r="C52" s="73" t="s">
        <v>3</v>
      </c>
      <c r="D52" s="92">
        <f>(IF($D$50-$D$51&gt;=0,$D$50-$D$51,(+IF(0&gt;$D$51+$D$50,$D$51+$D$50,0))))</f>
        <v>5.6584059999999999E-2</v>
      </c>
    </row>
    <row r="53" spans="1:4" ht="13" thickTop="1" x14ac:dyDescent="0.25">
      <c r="A53" s="88"/>
      <c r="B53" s="82"/>
      <c r="C53" s="83"/>
      <c r="D53" s="79"/>
    </row>
    <row r="54" spans="1:4" ht="39.75" customHeight="1" x14ac:dyDescent="0.25">
      <c r="A54" s="126" t="s">
        <v>87</v>
      </c>
      <c r="B54" s="127"/>
      <c r="C54" s="127"/>
      <c r="D54" s="128"/>
    </row>
    <row r="55" spans="1:4" x14ac:dyDescent="0.25">
      <c r="A55" s="71" t="s">
        <v>63</v>
      </c>
      <c r="B55" s="77" t="s">
        <v>55</v>
      </c>
      <c r="C55" s="73"/>
      <c r="D55" s="89">
        <f>D52</f>
        <v>5.6584059999999999E-2</v>
      </c>
    </row>
    <row r="56" spans="1:4" x14ac:dyDescent="0.25">
      <c r="A56" s="71" t="s">
        <v>65</v>
      </c>
      <c r="B56" s="77" t="s">
        <v>41</v>
      </c>
      <c r="C56" s="73" t="s">
        <v>4</v>
      </c>
      <c r="D56" s="76">
        <f>D21</f>
        <v>1003173</v>
      </c>
    </row>
    <row r="57" spans="1:4" x14ac:dyDescent="0.25">
      <c r="A57" s="71" t="s">
        <v>64</v>
      </c>
      <c r="B57" s="77" t="s">
        <v>42</v>
      </c>
      <c r="C57" s="73" t="s">
        <v>3</v>
      </c>
      <c r="D57" s="74">
        <f>D56*D55</f>
        <v>56763.601222379999</v>
      </c>
    </row>
    <row r="58" spans="1:4" x14ac:dyDescent="0.25">
      <c r="A58" s="71" t="s">
        <v>66</v>
      </c>
      <c r="B58" s="75" t="s">
        <v>56</v>
      </c>
      <c r="C58" s="73" t="s">
        <v>2</v>
      </c>
      <c r="D58" s="93">
        <v>12</v>
      </c>
    </row>
    <row r="59" spans="1:4" x14ac:dyDescent="0.25">
      <c r="A59" s="71" t="s">
        <v>67</v>
      </c>
      <c r="B59" s="75" t="s">
        <v>57</v>
      </c>
      <c r="C59" s="73" t="s">
        <v>3</v>
      </c>
      <c r="D59" s="74">
        <f>D57/D58</f>
        <v>4730.3001018650002</v>
      </c>
    </row>
    <row r="60" spans="1:4" x14ac:dyDescent="0.25">
      <c r="A60" s="71" t="s">
        <v>68</v>
      </c>
      <c r="B60" s="75" t="s">
        <v>58</v>
      </c>
      <c r="C60" s="73" t="s">
        <v>2</v>
      </c>
      <c r="D60" s="93">
        <f>IF(MONTH(C4)=1,+VLOOKUP(C2,'Company Info.'!$A$3:$R$9,7,FALSE),IF(MONTH(C4)=2,+VLOOKUP(C2,'Company Info.'!$A$3:$R$9,8,FALSE),IF(MONTH(C4)=3,+VLOOKUP(C2,'Company Info.'!$A$3:$R$9,9,FALSE),IF(MONTH(C4)=4,+VLOOKUP(C2,'Company Info.'!$A$3:$R$9,10,FALSE),IF(MONTH(C4)=5,+VLOOKUP(C2,'Company Info.'!$A$3:$R$9,11,FALSE),IF(MONTH(C4)=6,+VLOOKUP(C2,'Company Info.'!$A$3:$R$9,12,FALSE),IF(MONTH(C4)=7,+VLOOKUP(C2,'Company Info.'!$A$3:$R$9,13,FALSE),IF(MONTH(C4)=8,+VLOOKUP(C2,'Company Info.'!$A$3:$R$9,14,FALSE),IF(MONTH(C4)=9,+VLOOKUP(C2,'Company Info.'!$A$3:$R$9,15,FALSE),IF(MONTH(C4)=10,+VLOOKUP(C2,'Company Info.'!$A$3:$R$9,16,FALSE),IF(MONTH(C4)=11,+VLOOKUP(C2,'Company Info.'!$A$3:$R$9,17,FALSE),IF(MONTH(C4)=12,+VLOOKUP(C2,'Company Info.'!$A$3:$R$9,18,FALSE),""))))))))))))</f>
        <v>2827</v>
      </c>
    </row>
    <row r="61" spans="1:4" x14ac:dyDescent="0.25">
      <c r="A61" s="71" t="s">
        <v>71</v>
      </c>
      <c r="B61" s="75" t="s">
        <v>59</v>
      </c>
      <c r="C61" s="73" t="s">
        <v>3</v>
      </c>
      <c r="D61" s="84">
        <f>D59/D60</f>
        <v>1.6732579065670323</v>
      </c>
    </row>
    <row r="62" spans="1:4" x14ac:dyDescent="0.25">
      <c r="A62" s="71"/>
      <c r="B62" s="75"/>
      <c r="C62" s="73"/>
      <c r="D62" s="94"/>
    </row>
    <row r="63" spans="1:4" ht="13.5" thickBot="1" x14ac:dyDescent="0.35">
      <c r="A63" s="71" t="s">
        <v>69</v>
      </c>
      <c r="B63" s="75" t="s">
        <v>60</v>
      </c>
      <c r="C63" s="73" t="s">
        <v>3</v>
      </c>
      <c r="D63" s="95">
        <f>IF(D61&gt;=0, MROUND(D61,0.25), MROUND(D61,-0.25))</f>
        <v>1.75</v>
      </c>
    </row>
    <row r="64" spans="1:4" ht="13" thickTop="1" x14ac:dyDescent="0.25">
      <c r="A64" s="88"/>
      <c r="B64" s="96"/>
      <c r="C64" s="83"/>
      <c r="D64" s="79"/>
    </row>
    <row r="65" spans="1:4" ht="52.5" customHeight="1" x14ac:dyDescent="0.25">
      <c r="A65" s="126" t="s">
        <v>75</v>
      </c>
      <c r="B65" s="127"/>
      <c r="C65" s="127"/>
      <c r="D65" s="128"/>
    </row>
    <row r="66" spans="1:4" x14ac:dyDescent="0.25">
      <c r="A66" s="112" t="s">
        <v>142</v>
      </c>
      <c r="B66" s="113"/>
      <c r="C66" s="97"/>
      <c r="D66" s="94"/>
    </row>
    <row r="67" spans="1:4" x14ac:dyDescent="0.25">
      <c r="A67" s="71" t="s">
        <v>63</v>
      </c>
      <c r="B67" s="98" t="s">
        <v>76</v>
      </c>
      <c r="C67" s="97"/>
      <c r="D67" s="99">
        <f>D35</f>
        <v>0.1226</v>
      </c>
    </row>
    <row r="68" spans="1:4" x14ac:dyDescent="0.25">
      <c r="A68" s="71" t="s">
        <v>65</v>
      </c>
      <c r="B68" s="98" t="s">
        <v>96</v>
      </c>
      <c r="C68" s="97" t="s">
        <v>4</v>
      </c>
      <c r="D68" s="100">
        <f>IF(C10&gt;D26, C10, D26)</f>
        <v>1894967.5</v>
      </c>
    </row>
    <row r="69" spans="1:4" x14ac:dyDescent="0.25">
      <c r="A69" s="71" t="s">
        <v>64</v>
      </c>
      <c r="B69" s="98" t="s">
        <v>46</v>
      </c>
      <c r="C69" s="97" t="s">
        <v>3</v>
      </c>
      <c r="D69" s="101">
        <f>D67*D68</f>
        <v>232323.01550000001</v>
      </c>
    </row>
    <row r="70" spans="1:4" x14ac:dyDescent="0.25">
      <c r="A70" s="71"/>
      <c r="B70" s="98"/>
      <c r="C70" s="97"/>
      <c r="D70" s="101"/>
    </row>
    <row r="71" spans="1:4" x14ac:dyDescent="0.25">
      <c r="A71" s="112" t="s">
        <v>126</v>
      </c>
      <c r="B71" s="113"/>
      <c r="C71" s="97"/>
      <c r="D71" s="101"/>
    </row>
    <row r="72" spans="1:4" x14ac:dyDescent="0.25">
      <c r="A72" s="71" t="s">
        <v>66</v>
      </c>
      <c r="B72" s="98" t="s">
        <v>77</v>
      </c>
      <c r="C72" s="97"/>
      <c r="D72" s="101">
        <f>D22</f>
        <v>123032</v>
      </c>
    </row>
    <row r="73" spans="1:4" x14ac:dyDescent="0.25">
      <c r="A73" s="71" t="s">
        <v>67</v>
      </c>
      <c r="B73" s="98" t="s">
        <v>78</v>
      </c>
      <c r="C73" s="97" t="s">
        <v>47</v>
      </c>
      <c r="D73" s="101">
        <f>D57</f>
        <v>56763.601222379999</v>
      </c>
    </row>
    <row r="74" spans="1:4" x14ac:dyDescent="0.25">
      <c r="A74" s="71" t="s">
        <v>68</v>
      </c>
      <c r="B74" s="98" t="s">
        <v>79</v>
      </c>
      <c r="C74" s="97" t="s">
        <v>5</v>
      </c>
      <c r="D74" s="100">
        <f>D69</f>
        <v>232323.01550000001</v>
      </c>
    </row>
    <row r="75" spans="1:4" x14ac:dyDescent="0.25">
      <c r="A75" s="71" t="s">
        <v>71</v>
      </c>
      <c r="B75" s="98" t="s">
        <v>48</v>
      </c>
      <c r="C75" s="97" t="s">
        <v>3</v>
      </c>
      <c r="D75" s="101">
        <f>D72+D73-D74</f>
        <v>-52527.414277620002</v>
      </c>
    </row>
    <row r="76" spans="1:4" x14ac:dyDescent="0.25">
      <c r="A76" s="71" t="s">
        <v>69</v>
      </c>
      <c r="B76" s="75" t="s">
        <v>56</v>
      </c>
      <c r="C76" s="73" t="s">
        <v>2</v>
      </c>
      <c r="D76" s="93">
        <v>12</v>
      </c>
    </row>
    <row r="77" spans="1:4" x14ac:dyDescent="0.25">
      <c r="A77" s="71" t="s">
        <v>70</v>
      </c>
      <c r="B77" s="75" t="s">
        <v>57</v>
      </c>
      <c r="C77" s="73" t="s">
        <v>3</v>
      </c>
      <c r="D77" s="74">
        <f>D75/D76</f>
        <v>-4377.2845231350002</v>
      </c>
    </row>
    <row r="78" spans="1:4" x14ac:dyDescent="0.25">
      <c r="A78" s="71" t="s">
        <v>72</v>
      </c>
      <c r="B78" s="75" t="s">
        <v>86</v>
      </c>
      <c r="C78" s="73" t="s">
        <v>2</v>
      </c>
      <c r="D78" s="93">
        <f>IF(C8&gt;D60, C8, D60)</f>
        <v>2827</v>
      </c>
    </row>
    <row r="79" spans="1:4" x14ac:dyDescent="0.25">
      <c r="A79" s="71" t="s">
        <v>73</v>
      </c>
      <c r="B79" s="75" t="s">
        <v>61</v>
      </c>
      <c r="C79" s="73" t="s">
        <v>3</v>
      </c>
      <c r="D79" s="84">
        <f>D77/D78</f>
        <v>-1.5483850453254333</v>
      </c>
    </row>
    <row r="80" spans="1:4" ht="6" customHeight="1" x14ac:dyDescent="0.25">
      <c r="A80" s="71"/>
      <c r="B80" s="98"/>
      <c r="C80" s="97"/>
      <c r="D80" s="94"/>
    </row>
    <row r="81" spans="1:7" ht="13.5" thickBot="1" x14ac:dyDescent="0.35">
      <c r="A81" s="71" t="s">
        <v>74</v>
      </c>
      <c r="B81" s="102" t="s">
        <v>124</v>
      </c>
      <c r="C81" s="97" t="s">
        <v>3</v>
      </c>
      <c r="D81" s="95">
        <f>IF(D79&gt;=0, MROUND(D79,0.25), MROUND(D79,-0.25))</f>
        <v>-1.5</v>
      </c>
    </row>
    <row r="82" spans="1:7" ht="15" thickTop="1" x14ac:dyDescent="0.35">
      <c r="A82" s="103"/>
      <c r="B82" s="77"/>
      <c r="C82" s="73"/>
      <c r="D82" s="94"/>
      <c r="G82" s="66"/>
    </row>
    <row r="83" spans="1:7" x14ac:dyDescent="0.25">
      <c r="A83" s="112" t="s">
        <v>127</v>
      </c>
      <c r="B83" s="113"/>
      <c r="C83" s="73"/>
      <c r="D83" s="94"/>
    </row>
    <row r="84" spans="1:7" x14ac:dyDescent="0.25">
      <c r="A84" s="71" t="s">
        <v>120</v>
      </c>
      <c r="B84" s="72" t="s">
        <v>116</v>
      </c>
      <c r="C84" s="97"/>
      <c r="D84" s="84">
        <f>D38</f>
        <v>3.75</v>
      </c>
    </row>
    <row r="85" spans="1:7" x14ac:dyDescent="0.25">
      <c r="A85" s="71" t="s">
        <v>128</v>
      </c>
      <c r="B85" s="75" t="s">
        <v>117</v>
      </c>
      <c r="C85" s="97" t="s">
        <v>4</v>
      </c>
      <c r="D85" s="85">
        <f>D39</f>
        <v>0.17</v>
      </c>
    </row>
    <row r="86" spans="1:7" x14ac:dyDescent="0.25">
      <c r="A86" s="71" t="s">
        <v>129</v>
      </c>
      <c r="B86" s="98" t="s">
        <v>119</v>
      </c>
      <c r="C86" s="97" t="s">
        <v>3</v>
      </c>
      <c r="D86" s="86">
        <f>D84-D85</f>
        <v>3.58</v>
      </c>
    </row>
    <row r="87" spans="1:7" x14ac:dyDescent="0.25">
      <c r="A87" s="71" t="s">
        <v>130</v>
      </c>
      <c r="B87" s="75" t="s">
        <v>140</v>
      </c>
      <c r="C87" s="73" t="s">
        <v>4</v>
      </c>
      <c r="D87" s="93">
        <f>D27</f>
        <v>89487</v>
      </c>
    </row>
    <row r="88" spans="1:7" x14ac:dyDescent="0.25">
      <c r="A88" s="71" t="s">
        <v>131</v>
      </c>
      <c r="B88" s="98" t="s">
        <v>121</v>
      </c>
      <c r="C88" s="97" t="s">
        <v>3</v>
      </c>
      <c r="D88" s="101">
        <f>D86*D87</f>
        <v>320363.46000000002</v>
      </c>
    </row>
    <row r="89" spans="1:7" x14ac:dyDescent="0.25">
      <c r="A89" s="71" t="s">
        <v>132</v>
      </c>
      <c r="B89" s="98" t="s">
        <v>141</v>
      </c>
      <c r="C89" s="97" t="s">
        <v>5</v>
      </c>
      <c r="D89" s="101">
        <f>D69</f>
        <v>232323.01550000001</v>
      </c>
    </row>
    <row r="90" spans="1:7" x14ac:dyDescent="0.25">
      <c r="A90" s="71" t="s">
        <v>133</v>
      </c>
      <c r="B90" s="75" t="s">
        <v>122</v>
      </c>
      <c r="C90" s="97" t="s">
        <v>5</v>
      </c>
      <c r="D90" s="100">
        <f>1%*D68</f>
        <v>18949.674999999999</v>
      </c>
    </row>
    <row r="91" spans="1:7" x14ac:dyDescent="0.25">
      <c r="A91" s="71" t="s">
        <v>134</v>
      </c>
      <c r="B91" s="98" t="s">
        <v>48</v>
      </c>
      <c r="C91" s="97" t="s">
        <v>3</v>
      </c>
      <c r="D91" s="101">
        <f>D88-D89-D90</f>
        <v>69090.769500000009</v>
      </c>
    </row>
    <row r="92" spans="1:7" x14ac:dyDescent="0.25">
      <c r="A92" s="71" t="s">
        <v>135</v>
      </c>
      <c r="B92" s="75" t="s">
        <v>123</v>
      </c>
      <c r="C92" s="73" t="s">
        <v>2</v>
      </c>
      <c r="D92" s="93">
        <f>D28</f>
        <v>57604</v>
      </c>
    </row>
    <row r="93" spans="1:7" ht="14.5" x14ac:dyDescent="0.35">
      <c r="A93" s="71" t="s">
        <v>136</v>
      </c>
      <c r="B93" s="75" t="s">
        <v>61</v>
      </c>
      <c r="C93" s="73" t="s">
        <v>3</v>
      </c>
      <c r="D93" s="84">
        <f>D91/D92</f>
        <v>1.1994092337337687</v>
      </c>
      <c r="G93" s="66"/>
    </row>
    <row r="94" spans="1:7" ht="6.75" customHeight="1" x14ac:dyDescent="0.35">
      <c r="A94" s="71"/>
      <c r="B94" s="98"/>
      <c r="C94" s="97"/>
      <c r="D94" s="94"/>
      <c r="G94" s="66"/>
    </row>
    <row r="95" spans="1:7" ht="15" thickBot="1" x14ac:dyDescent="0.4">
      <c r="A95" s="71" t="s">
        <v>137</v>
      </c>
      <c r="B95" s="102" t="s">
        <v>125</v>
      </c>
      <c r="C95" s="97" t="s">
        <v>3</v>
      </c>
      <c r="D95" s="95">
        <f>IF(D93&gt;=0, MROUND(D93,0.25), MROUND(D93,-0.25))</f>
        <v>1.25</v>
      </c>
      <c r="G95" s="66"/>
    </row>
    <row r="96" spans="1:7" ht="15" thickTop="1" x14ac:dyDescent="0.35">
      <c r="A96" s="103"/>
      <c r="B96" s="77"/>
      <c r="C96" s="73"/>
      <c r="D96" s="94"/>
      <c r="G96" s="66"/>
    </row>
    <row r="97" spans="1:7" ht="14.5" x14ac:dyDescent="0.35">
      <c r="A97" s="112" t="s">
        <v>139</v>
      </c>
      <c r="B97" s="113"/>
      <c r="C97" s="97"/>
      <c r="D97" s="94"/>
      <c r="G97" s="66"/>
    </row>
    <row r="98" spans="1:7" ht="15" thickBot="1" x14ac:dyDescent="0.4">
      <c r="A98" s="71" t="s">
        <v>4</v>
      </c>
      <c r="B98" s="102" t="s">
        <v>138</v>
      </c>
      <c r="C98" s="97" t="s">
        <v>3</v>
      </c>
      <c r="D98" s="95">
        <f>IF(D81&gt;D95, D81, D95)</f>
        <v>1.25</v>
      </c>
      <c r="G98" s="66"/>
    </row>
    <row r="99" spans="1:7" ht="15" thickTop="1" x14ac:dyDescent="0.35">
      <c r="A99" s="55"/>
      <c r="B99" s="41"/>
      <c r="C99" s="22"/>
      <c r="D99" s="47"/>
      <c r="G99" s="66"/>
    </row>
    <row r="100" spans="1:7" x14ac:dyDescent="0.25">
      <c r="A100" s="132">
        <f ca="1">NOW()</f>
        <v>41554.466771527776</v>
      </c>
      <c r="B100" s="133"/>
      <c r="C100" s="114" t="s">
        <v>62</v>
      </c>
      <c r="D100" s="115"/>
    </row>
    <row r="102" spans="1:7" x14ac:dyDescent="0.25">
      <c r="D102" s="25"/>
    </row>
  </sheetData>
  <mergeCells count="26">
    <mergeCell ref="A1:D1"/>
    <mergeCell ref="A2:A10"/>
    <mergeCell ref="B18:D18"/>
    <mergeCell ref="A30:D30"/>
    <mergeCell ref="A20:D20"/>
    <mergeCell ref="A12:A18"/>
    <mergeCell ref="C2:D2"/>
    <mergeCell ref="C4:D4"/>
    <mergeCell ref="A11:D11"/>
    <mergeCell ref="C16:D16"/>
    <mergeCell ref="A66:B66"/>
    <mergeCell ref="A83:B83"/>
    <mergeCell ref="A97:B97"/>
    <mergeCell ref="C100:D100"/>
    <mergeCell ref="C6:D6"/>
    <mergeCell ref="C8:D8"/>
    <mergeCell ref="C10:D10"/>
    <mergeCell ref="C12:D12"/>
    <mergeCell ref="C14:D14"/>
    <mergeCell ref="A65:D65"/>
    <mergeCell ref="A47:D47"/>
    <mergeCell ref="A37:D37"/>
    <mergeCell ref="A54:D54"/>
    <mergeCell ref="A100:B100"/>
    <mergeCell ref="A19:D19"/>
    <mergeCell ref="A71:B71"/>
  </mergeCells>
  <dataValidations count="1">
    <dataValidation allowBlank="1" showInputMessage="1" showErrorMessage="1" errorTitle="Proposed Effective Date" error="You have entered invalid data.  Please select the proposed effective date using the drop down menu." sqref="D38"/>
  </dataValidations>
  <pageMargins left="0.25" right="0.25" top="0.25" bottom="0.25" header="0.25" footer="0.25"/>
  <pageSetup paperSize="5" scale="75"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Select the Company's Name" prompt="Selecting the appropriate company's name, the worksheet will look up the base period information for a fuel surcharge.">
          <x14:formula1>
            <xm:f>'Company Info.'!$A$3:$A$9</xm:f>
          </x14:formula1>
          <xm:sqref>C2</xm:sqref>
        </x14:dataValidation>
        <x14:dataValidation type="list" allowBlank="1" showInputMessage="1" showErrorMessage="1" error="You have entered invalid data.  PLease select from the drop down list." promptTitle="Proposed Effective Date">
          <x14:formula1>
            <xm:f>'Company Info.'!$W$3:$W$122</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E21"/>
  <sheetViews>
    <sheetView view="pageBreakPreview" zoomScale="140" zoomScaleNormal="140" zoomScaleSheetLayoutView="140" workbookViewId="0">
      <selection activeCell="D8" sqref="D8"/>
    </sheetView>
  </sheetViews>
  <sheetFormatPr defaultRowHeight="15.5" x14ac:dyDescent="0.35"/>
  <cols>
    <col min="1" max="1" width="41" style="57" customWidth="1"/>
    <col min="2" max="2" width="17.54296875" style="57" customWidth="1"/>
    <col min="3" max="255" width="9.08984375" style="57"/>
    <col min="256" max="256" width="37.54296875" style="57" customWidth="1"/>
    <col min="257" max="257" width="3.54296875" style="57" customWidth="1"/>
    <col min="258" max="258" width="13.36328125" style="57" customWidth="1"/>
    <col min="259" max="511" width="9.08984375" style="57"/>
    <col min="512" max="512" width="37.54296875" style="57" customWidth="1"/>
    <col min="513" max="513" width="3.54296875" style="57" customWidth="1"/>
    <col min="514" max="514" width="13.36328125" style="57" customWidth="1"/>
    <col min="515" max="767" width="9.08984375" style="57"/>
    <col min="768" max="768" width="37.54296875" style="57" customWidth="1"/>
    <col min="769" max="769" width="3.54296875" style="57" customWidth="1"/>
    <col min="770" max="770" width="13.36328125" style="57" customWidth="1"/>
    <col min="771" max="1023" width="9.08984375" style="57"/>
    <col min="1024" max="1024" width="37.54296875" style="57" customWidth="1"/>
    <col min="1025" max="1025" width="3.54296875" style="57" customWidth="1"/>
    <col min="1026" max="1026" width="13.36328125" style="57" customWidth="1"/>
    <col min="1027" max="1279" width="9.08984375" style="57"/>
    <col min="1280" max="1280" width="37.54296875" style="57" customWidth="1"/>
    <col min="1281" max="1281" width="3.54296875" style="57" customWidth="1"/>
    <col min="1282" max="1282" width="13.36328125" style="57" customWidth="1"/>
    <col min="1283" max="1535" width="9.08984375" style="57"/>
    <col min="1536" max="1536" width="37.54296875" style="57" customWidth="1"/>
    <col min="1537" max="1537" width="3.54296875" style="57" customWidth="1"/>
    <col min="1538" max="1538" width="13.36328125" style="57" customWidth="1"/>
    <col min="1539" max="1791" width="9.08984375" style="57"/>
    <col min="1792" max="1792" width="37.54296875" style="57" customWidth="1"/>
    <col min="1793" max="1793" width="3.54296875" style="57" customWidth="1"/>
    <col min="1794" max="1794" width="13.36328125" style="57" customWidth="1"/>
    <col min="1795" max="2047" width="9.08984375" style="57"/>
    <col min="2048" max="2048" width="37.54296875" style="57" customWidth="1"/>
    <col min="2049" max="2049" width="3.54296875" style="57" customWidth="1"/>
    <col min="2050" max="2050" width="13.36328125" style="57" customWidth="1"/>
    <col min="2051" max="2303" width="9.08984375" style="57"/>
    <col min="2304" max="2304" width="37.54296875" style="57" customWidth="1"/>
    <col min="2305" max="2305" width="3.54296875" style="57" customWidth="1"/>
    <col min="2306" max="2306" width="13.36328125" style="57" customWidth="1"/>
    <col min="2307" max="2559" width="9.08984375" style="57"/>
    <col min="2560" max="2560" width="37.54296875" style="57" customWidth="1"/>
    <col min="2561" max="2561" width="3.54296875" style="57" customWidth="1"/>
    <col min="2562" max="2562" width="13.36328125" style="57" customWidth="1"/>
    <col min="2563" max="2815" width="9.08984375" style="57"/>
    <col min="2816" max="2816" width="37.54296875" style="57" customWidth="1"/>
    <col min="2817" max="2817" width="3.54296875" style="57" customWidth="1"/>
    <col min="2818" max="2818" width="13.36328125" style="57" customWidth="1"/>
    <col min="2819" max="3071" width="9.08984375" style="57"/>
    <col min="3072" max="3072" width="37.54296875" style="57" customWidth="1"/>
    <col min="3073" max="3073" width="3.54296875" style="57" customWidth="1"/>
    <col min="3074" max="3074" width="13.36328125" style="57" customWidth="1"/>
    <col min="3075" max="3327" width="9.08984375" style="57"/>
    <col min="3328" max="3328" width="37.54296875" style="57" customWidth="1"/>
    <col min="3329" max="3329" width="3.54296875" style="57" customWidth="1"/>
    <col min="3330" max="3330" width="13.36328125" style="57" customWidth="1"/>
    <col min="3331" max="3583" width="9.08984375" style="57"/>
    <col min="3584" max="3584" width="37.54296875" style="57" customWidth="1"/>
    <col min="3585" max="3585" width="3.54296875" style="57" customWidth="1"/>
    <col min="3586" max="3586" width="13.36328125" style="57" customWidth="1"/>
    <col min="3587" max="3839" width="9.08984375" style="57"/>
    <col min="3840" max="3840" width="37.54296875" style="57" customWidth="1"/>
    <col min="3841" max="3841" width="3.54296875" style="57" customWidth="1"/>
    <col min="3842" max="3842" width="13.36328125" style="57" customWidth="1"/>
    <col min="3843" max="4095" width="9.08984375" style="57"/>
    <col min="4096" max="4096" width="37.54296875" style="57" customWidth="1"/>
    <col min="4097" max="4097" width="3.54296875" style="57" customWidth="1"/>
    <col min="4098" max="4098" width="13.36328125" style="57" customWidth="1"/>
    <col min="4099" max="4351" width="9.08984375" style="57"/>
    <col min="4352" max="4352" width="37.54296875" style="57" customWidth="1"/>
    <col min="4353" max="4353" width="3.54296875" style="57" customWidth="1"/>
    <col min="4354" max="4354" width="13.36328125" style="57" customWidth="1"/>
    <col min="4355" max="4607" width="9.08984375" style="57"/>
    <col min="4608" max="4608" width="37.54296875" style="57" customWidth="1"/>
    <col min="4609" max="4609" width="3.54296875" style="57" customWidth="1"/>
    <col min="4610" max="4610" width="13.36328125" style="57" customWidth="1"/>
    <col min="4611" max="4863" width="9.08984375" style="57"/>
    <col min="4864" max="4864" width="37.54296875" style="57" customWidth="1"/>
    <col min="4865" max="4865" width="3.54296875" style="57" customWidth="1"/>
    <col min="4866" max="4866" width="13.36328125" style="57" customWidth="1"/>
    <col min="4867" max="5119" width="9.08984375" style="57"/>
    <col min="5120" max="5120" width="37.54296875" style="57" customWidth="1"/>
    <col min="5121" max="5121" width="3.54296875" style="57" customWidth="1"/>
    <col min="5122" max="5122" width="13.36328125" style="57" customWidth="1"/>
    <col min="5123" max="5375" width="9.08984375" style="57"/>
    <col min="5376" max="5376" width="37.54296875" style="57" customWidth="1"/>
    <col min="5377" max="5377" width="3.54296875" style="57" customWidth="1"/>
    <col min="5378" max="5378" width="13.36328125" style="57" customWidth="1"/>
    <col min="5379" max="5631" width="9.08984375" style="57"/>
    <col min="5632" max="5632" width="37.54296875" style="57" customWidth="1"/>
    <col min="5633" max="5633" width="3.54296875" style="57" customWidth="1"/>
    <col min="5634" max="5634" width="13.36328125" style="57" customWidth="1"/>
    <col min="5635" max="5887" width="9.08984375" style="57"/>
    <col min="5888" max="5888" width="37.54296875" style="57" customWidth="1"/>
    <col min="5889" max="5889" width="3.54296875" style="57" customWidth="1"/>
    <col min="5890" max="5890" width="13.36328125" style="57" customWidth="1"/>
    <col min="5891" max="6143" width="9.08984375" style="57"/>
    <col min="6144" max="6144" width="37.54296875" style="57" customWidth="1"/>
    <col min="6145" max="6145" width="3.54296875" style="57" customWidth="1"/>
    <col min="6146" max="6146" width="13.36328125" style="57" customWidth="1"/>
    <col min="6147" max="6399" width="9.08984375" style="57"/>
    <col min="6400" max="6400" width="37.54296875" style="57" customWidth="1"/>
    <col min="6401" max="6401" width="3.54296875" style="57" customWidth="1"/>
    <col min="6402" max="6402" width="13.36328125" style="57" customWidth="1"/>
    <col min="6403" max="6655" width="9.08984375" style="57"/>
    <col min="6656" max="6656" width="37.54296875" style="57" customWidth="1"/>
    <col min="6657" max="6657" width="3.54296875" style="57" customWidth="1"/>
    <col min="6658" max="6658" width="13.36328125" style="57" customWidth="1"/>
    <col min="6659" max="6911" width="9.08984375" style="57"/>
    <col min="6912" max="6912" width="37.54296875" style="57" customWidth="1"/>
    <col min="6913" max="6913" width="3.54296875" style="57" customWidth="1"/>
    <col min="6914" max="6914" width="13.36328125" style="57" customWidth="1"/>
    <col min="6915" max="7167" width="9.08984375" style="57"/>
    <col min="7168" max="7168" width="37.54296875" style="57" customWidth="1"/>
    <col min="7169" max="7169" width="3.54296875" style="57" customWidth="1"/>
    <col min="7170" max="7170" width="13.36328125" style="57" customWidth="1"/>
    <col min="7171" max="7423" width="9.08984375" style="57"/>
    <col min="7424" max="7424" width="37.54296875" style="57" customWidth="1"/>
    <col min="7425" max="7425" width="3.54296875" style="57" customWidth="1"/>
    <col min="7426" max="7426" width="13.36328125" style="57" customWidth="1"/>
    <col min="7427" max="7679" width="9.08984375" style="57"/>
    <col min="7680" max="7680" width="37.54296875" style="57" customWidth="1"/>
    <col min="7681" max="7681" width="3.54296875" style="57" customWidth="1"/>
    <col min="7682" max="7682" width="13.36328125" style="57" customWidth="1"/>
    <col min="7683" max="7935" width="9.08984375" style="57"/>
    <col min="7936" max="7936" width="37.54296875" style="57" customWidth="1"/>
    <col min="7937" max="7937" width="3.54296875" style="57" customWidth="1"/>
    <col min="7938" max="7938" width="13.36328125" style="57" customWidth="1"/>
    <col min="7939" max="8191" width="9.08984375" style="57"/>
    <col min="8192" max="8192" width="37.54296875" style="57" customWidth="1"/>
    <col min="8193" max="8193" width="3.54296875" style="57" customWidth="1"/>
    <col min="8194" max="8194" width="13.36328125" style="57" customWidth="1"/>
    <col min="8195" max="8447" width="9.08984375" style="57"/>
    <col min="8448" max="8448" width="37.54296875" style="57" customWidth="1"/>
    <col min="8449" max="8449" width="3.54296875" style="57" customWidth="1"/>
    <col min="8450" max="8450" width="13.36328125" style="57" customWidth="1"/>
    <col min="8451" max="8703" width="9.08984375" style="57"/>
    <col min="8704" max="8704" width="37.54296875" style="57" customWidth="1"/>
    <col min="8705" max="8705" width="3.54296875" style="57" customWidth="1"/>
    <col min="8706" max="8706" width="13.36328125" style="57" customWidth="1"/>
    <col min="8707" max="8959" width="9.08984375" style="57"/>
    <col min="8960" max="8960" width="37.54296875" style="57" customWidth="1"/>
    <col min="8961" max="8961" width="3.54296875" style="57" customWidth="1"/>
    <col min="8962" max="8962" width="13.36328125" style="57" customWidth="1"/>
    <col min="8963" max="9215" width="9.08984375" style="57"/>
    <col min="9216" max="9216" width="37.54296875" style="57" customWidth="1"/>
    <col min="9217" max="9217" width="3.54296875" style="57" customWidth="1"/>
    <col min="9218" max="9218" width="13.36328125" style="57" customWidth="1"/>
    <col min="9219" max="9471" width="9.08984375" style="57"/>
    <col min="9472" max="9472" width="37.54296875" style="57" customWidth="1"/>
    <col min="9473" max="9473" width="3.54296875" style="57" customWidth="1"/>
    <col min="9474" max="9474" width="13.36328125" style="57" customWidth="1"/>
    <col min="9475" max="9727" width="9.08984375" style="57"/>
    <col min="9728" max="9728" width="37.54296875" style="57" customWidth="1"/>
    <col min="9729" max="9729" width="3.54296875" style="57" customWidth="1"/>
    <col min="9730" max="9730" width="13.36328125" style="57" customWidth="1"/>
    <col min="9731" max="9983" width="9.08984375" style="57"/>
    <col min="9984" max="9984" width="37.54296875" style="57" customWidth="1"/>
    <col min="9985" max="9985" width="3.54296875" style="57" customWidth="1"/>
    <col min="9986" max="9986" width="13.36328125" style="57" customWidth="1"/>
    <col min="9987" max="10239" width="9.08984375" style="57"/>
    <col min="10240" max="10240" width="37.54296875" style="57" customWidth="1"/>
    <col min="10241" max="10241" width="3.54296875" style="57" customWidth="1"/>
    <col min="10242" max="10242" width="13.36328125" style="57" customWidth="1"/>
    <col min="10243" max="10495" width="9.08984375" style="57"/>
    <col min="10496" max="10496" width="37.54296875" style="57" customWidth="1"/>
    <col min="10497" max="10497" width="3.54296875" style="57" customWidth="1"/>
    <col min="10498" max="10498" width="13.36328125" style="57" customWidth="1"/>
    <col min="10499" max="10751" width="9.08984375" style="57"/>
    <col min="10752" max="10752" width="37.54296875" style="57" customWidth="1"/>
    <col min="10753" max="10753" width="3.54296875" style="57" customWidth="1"/>
    <col min="10754" max="10754" width="13.36328125" style="57" customWidth="1"/>
    <col min="10755" max="11007" width="9.08984375" style="57"/>
    <col min="11008" max="11008" width="37.54296875" style="57" customWidth="1"/>
    <col min="11009" max="11009" width="3.54296875" style="57" customWidth="1"/>
    <col min="11010" max="11010" width="13.36328125" style="57" customWidth="1"/>
    <col min="11011" max="11263" width="9.08984375" style="57"/>
    <col min="11264" max="11264" width="37.54296875" style="57" customWidth="1"/>
    <col min="11265" max="11265" width="3.54296875" style="57" customWidth="1"/>
    <col min="11266" max="11266" width="13.36328125" style="57" customWidth="1"/>
    <col min="11267" max="11519" width="9.08984375" style="57"/>
    <col min="11520" max="11520" width="37.54296875" style="57" customWidth="1"/>
    <col min="11521" max="11521" width="3.54296875" style="57" customWidth="1"/>
    <col min="11522" max="11522" width="13.36328125" style="57" customWidth="1"/>
    <col min="11523" max="11775" width="9.08984375" style="57"/>
    <col min="11776" max="11776" width="37.54296875" style="57" customWidth="1"/>
    <col min="11777" max="11777" width="3.54296875" style="57" customWidth="1"/>
    <col min="11778" max="11778" width="13.36328125" style="57" customWidth="1"/>
    <col min="11779" max="12031" width="9.08984375" style="57"/>
    <col min="12032" max="12032" width="37.54296875" style="57" customWidth="1"/>
    <col min="12033" max="12033" width="3.54296875" style="57" customWidth="1"/>
    <col min="12034" max="12034" width="13.36328125" style="57" customWidth="1"/>
    <col min="12035" max="12287" width="9.08984375" style="57"/>
    <col min="12288" max="12288" width="37.54296875" style="57" customWidth="1"/>
    <col min="12289" max="12289" width="3.54296875" style="57" customWidth="1"/>
    <col min="12290" max="12290" width="13.36328125" style="57" customWidth="1"/>
    <col min="12291" max="12543" width="9.08984375" style="57"/>
    <col min="12544" max="12544" width="37.54296875" style="57" customWidth="1"/>
    <col min="12545" max="12545" width="3.54296875" style="57" customWidth="1"/>
    <col min="12546" max="12546" width="13.36328125" style="57" customWidth="1"/>
    <col min="12547" max="12799" width="9.08984375" style="57"/>
    <col min="12800" max="12800" width="37.54296875" style="57" customWidth="1"/>
    <col min="12801" max="12801" width="3.54296875" style="57" customWidth="1"/>
    <col min="12802" max="12802" width="13.36328125" style="57" customWidth="1"/>
    <col min="12803" max="13055" width="9.08984375" style="57"/>
    <col min="13056" max="13056" width="37.54296875" style="57" customWidth="1"/>
    <col min="13057" max="13057" width="3.54296875" style="57" customWidth="1"/>
    <col min="13058" max="13058" width="13.36328125" style="57" customWidth="1"/>
    <col min="13059" max="13311" width="9.08984375" style="57"/>
    <col min="13312" max="13312" width="37.54296875" style="57" customWidth="1"/>
    <col min="13313" max="13313" width="3.54296875" style="57" customWidth="1"/>
    <col min="13314" max="13314" width="13.36328125" style="57" customWidth="1"/>
    <col min="13315" max="13567" width="9.08984375" style="57"/>
    <col min="13568" max="13568" width="37.54296875" style="57" customWidth="1"/>
    <col min="13569" max="13569" width="3.54296875" style="57" customWidth="1"/>
    <col min="13570" max="13570" width="13.36328125" style="57" customWidth="1"/>
    <col min="13571" max="13823" width="9.08984375" style="57"/>
    <col min="13824" max="13824" width="37.54296875" style="57" customWidth="1"/>
    <col min="13825" max="13825" width="3.54296875" style="57" customWidth="1"/>
    <col min="13826" max="13826" width="13.36328125" style="57" customWidth="1"/>
    <col min="13827" max="14079" width="9.08984375" style="57"/>
    <col min="14080" max="14080" width="37.54296875" style="57" customWidth="1"/>
    <col min="14081" max="14081" width="3.54296875" style="57" customWidth="1"/>
    <col min="14082" max="14082" width="13.36328125" style="57" customWidth="1"/>
    <col min="14083" max="14335" width="9.08984375" style="57"/>
    <col min="14336" max="14336" width="37.54296875" style="57" customWidth="1"/>
    <col min="14337" max="14337" width="3.54296875" style="57" customWidth="1"/>
    <col min="14338" max="14338" width="13.36328125" style="57" customWidth="1"/>
    <col min="14339" max="14591" width="9.08984375" style="57"/>
    <col min="14592" max="14592" width="37.54296875" style="57" customWidth="1"/>
    <col min="14593" max="14593" width="3.54296875" style="57" customWidth="1"/>
    <col min="14594" max="14594" width="13.36328125" style="57" customWidth="1"/>
    <col min="14595" max="14847" width="9.08984375" style="57"/>
    <col min="14848" max="14848" width="37.54296875" style="57" customWidth="1"/>
    <col min="14849" max="14849" width="3.54296875" style="57" customWidth="1"/>
    <col min="14850" max="14850" width="13.36328125" style="57" customWidth="1"/>
    <col min="14851" max="15103" width="9.08984375" style="57"/>
    <col min="15104" max="15104" width="37.54296875" style="57" customWidth="1"/>
    <col min="15105" max="15105" width="3.54296875" style="57" customWidth="1"/>
    <col min="15106" max="15106" width="13.36328125" style="57" customWidth="1"/>
    <col min="15107" max="15359" width="9.08984375" style="57"/>
    <col min="15360" max="15360" width="37.54296875" style="57" customWidth="1"/>
    <col min="15361" max="15361" width="3.54296875" style="57" customWidth="1"/>
    <col min="15362" max="15362" width="13.36328125" style="57" customWidth="1"/>
    <col min="15363" max="15615" width="9.08984375" style="57"/>
    <col min="15616" max="15616" width="37.54296875" style="57" customWidth="1"/>
    <col min="15617" max="15617" width="3.54296875" style="57" customWidth="1"/>
    <col min="15618" max="15618" width="13.36328125" style="57" customWidth="1"/>
    <col min="15619" max="15871" width="9.08984375" style="57"/>
    <col min="15872" max="15872" width="37.54296875" style="57" customWidth="1"/>
    <col min="15873" max="15873" width="3.54296875" style="57" customWidth="1"/>
    <col min="15874" max="15874" width="13.36328125" style="57" customWidth="1"/>
    <col min="15875" max="16127" width="9.08984375" style="57"/>
    <col min="16128" max="16128" width="37.54296875" style="57" customWidth="1"/>
    <col min="16129" max="16129" width="3.54296875" style="57" customWidth="1"/>
    <col min="16130" max="16130" width="13.36328125" style="57" customWidth="1"/>
    <col min="16131" max="16384" width="9.08984375" style="57"/>
  </cols>
  <sheetData>
    <row r="2" spans="1:5" x14ac:dyDescent="0.35">
      <c r="A2" s="156" t="s">
        <v>109</v>
      </c>
      <c r="B2" s="156"/>
    </row>
    <row r="3" spans="1:5" x14ac:dyDescent="0.35">
      <c r="A3" s="57" t="s">
        <v>99</v>
      </c>
      <c r="B3" s="58">
        <f>'Fuel Surcharge Worksheet'!D78</f>
        <v>2827</v>
      </c>
    </row>
    <row r="4" spans="1:5" x14ac:dyDescent="0.35">
      <c r="A4" s="59" t="s">
        <v>100</v>
      </c>
      <c r="B4" s="60">
        <f>'Fuel Surcharge Worksheet'!C14</f>
        <v>0</v>
      </c>
    </row>
    <row r="5" spans="1:5" ht="16" thickBot="1" x14ac:dyDescent="0.4">
      <c r="A5" s="61" t="s">
        <v>101</v>
      </c>
      <c r="B5" s="70">
        <f>B4*B3</f>
        <v>0</v>
      </c>
    </row>
    <row r="6" spans="1:5" ht="16" thickTop="1" x14ac:dyDescent="0.35"/>
    <row r="8" spans="1:5" x14ac:dyDescent="0.35">
      <c r="A8" s="156" t="s">
        <v>110</v>
      </c>
      <c r="B8" s="156"/>
      <c r="C8" s="62"/>
      <c r="D8" s="62"/>
      <c r="E8" s="62"/>
    </row>
    <row r="9" spans="1:5" x14ac:dyDescent="0.35">
      <c r="A9" s="63" t="s">
        <v>98</v>
      </c>
      <c r="B9" s="63"/>
      <c r="C9" s="64"/>
      <c r="D9" s="64"/>
    </row>
    <row r="10" spans="1:5" ht="6.75" customHeight="1" x14ac:dyDescent="0.35"/>
    <row r="11" spans="1:5" x14ac:dyDescent="0.35">
      <c r="A11" s="155" t="s">
        <v>102</v>
      </c>
      <c r="B11" s="155"/>
    </row>
    <row r="12" spans="1:5" x14ac:dyDescent="0.35">
      <c r="A12" s="57" t="s">
        <v>103</v>
      </c>
      <c r="B12" s="65">
        <f>B4</f>
        <v>0</v>
      </c>
    </row>
    <row r="13" spans="1:5" x14ac:dyDescent="0.35">
      <c r="A13" s="59" t="s">
        <v>104</v>
      </c>
      <c r="B13" s="56">
        <v>0</v>
      </c>
    </row>
    <row r="14" spans="1:5" ht="16" thickBot="1" x14ac:dyDescent="0.4">
      <c r="A14" s="61" t="s">
        <v>105</v>
      </c>
      <c r="B14" s="69" t="e">
        <f>B12/B13</f>
        <v>#DIV/0!</v>
      </c>
    </row>
    <row r="15" spans="1:5" ht="8.25" customHeight="1" thickTop="1" x14ac:dyDescent="0.35"/>
    <row r="16" spans="1:5" ht="9" customHeight="1" x14ac:dyDescent="0.35"/>
    <row r="17" spans="1:2" x14ac:dyDescent="0.35">
      <c r="A17" s="155" t="s">
        <v>106</v>
      </c>
      <c r="B17" s="155"/>
    </row>
    <row r="18" spans="1:2" x14ac:dyDescent="0.35">
      <c r="A18" s="57" t="s">
        <v>103</v>
      </c>
      <c r="B18" s="65">
        <f>B12</f>
        <v>0</v>
      </c>
    </row>
    <row r="19" spans="1:2" x14ac:dyDescent="0.35">
      <c r="A19" s="59" t="s">
        <v>107</v>
      </c>
      <c r="B19" s="56">
        <v>0</v>
      </c>
    </row>
    <row r="20" spans="1:2" ht="16" thickBot="1" x14ac:dyDescent="0.4">
      <c r="A20" s="61" t="s">
        <v>108</v>
      </c>
      <c r="B20" s="69" t="e">
        <f>B18/B19</f>
        <v>#DIV/0!</v>
      </c>
    </row>
    <row r="21" spans="1:2" ht="16" thickTop="1" x14ac:dyDescent="0.35"/>
  </sheetData>
  <sheetProtection password="E085" sheet="1" objects="1" scenarios="1"/>
  <mergeCells count="4">
    <mergeCell ref="A11:B11"/>
    <mergeCell ref="A17:B17"/>
    <mergeCell ref="A2:B2"/>
    <mergeCell ref="A8:B8"/>
  </mergeCells>
  <conditionalFormatting sqref="B20">
    <cfRule type="cellIs" dxfId="1" priority="2" operator="greaterThan">
      <formula>0.2</formula>
    </cfRule>
  </conditionalFormatting>
  <conditionalFormatting sqref="B14">
    <cfRule type="cellIs" dxfId="0" priority="1" operator="greaterThan">
      <formula>0.2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289"/>
  <sheetViews>
    <sheetView zoomScaleNormal="100" workbookViewId="0">
      <pane xSplit="1" ySplit="2" topLeftCell="B3" activePane="bottomRight" state="frozen"/>
      <selection pane="topRight" activeCell="B1" sqref="B1"/>
      <selection pane="bottomLeft" activeCell="A4" sqref="A4"/>
      <selection pane="bottomRight" activeCell="B11" sqref="B11"/>
    </sheetView>
  </sheetViews>
  <sheetFormatPr defaultColWidth="9.08984375" defaultRowHeight="12.5" x14ac:dyDescent="0.25"/>
  <cols>
    <col min="1" max="1" width="35.6328125" style="17" bestFit="1" customWidth="1"/>
    <col min="2" max="2" width="11.36328125" style="12" bestFit="1" customWidth="1"/>
    <col min="3" max="3" width="14.08984375" style="4" bestFit="1" customWidth="1"/>
    <col min="4" max="4" width="18.54296875" style="4" bestFit="1" customWidth="1"/>
    <col min="5" max="5" width="18.6328125" style="12" bestFit="1" customWidth="1"/>
    <col min="6" max="6" width="18" style="12" bestFit="1" customWidth="1"/>
    <col min="7" max="7" width="8.36328125" style="10" customWidth="1"/>
    <col min="8" max="8" width="9.08984375" style="10" customWidth="1"/>
    <col min="9" max="12" width="7.6328125" style="10" bestFit="1" customWidth="1"/>
    <col min="13" max="14" width="7.6328125" style="10" customWidth="1"/>
    <col min="15" max="15" width="11" style="10" customWidth="1"/>
    <col min="16" max="16" width="8.08984375" style="10" customWidth="1"/>
    <col min="17" max="18" width="10.36328125" style="10" customWidth="1"/>
    <col min="19" max="19" width="8.6328125" style="5" bestFit="1" customWidth="1"/>
    <col min="20" max="20" width="11.08984375" style="5" bestFit="1" customWidth="1"/>
    <col min="21" max="21" width="11.90625" style="5" customWidth="1"/>
    <col min="22" max="22" width="11.36328125" style="5" bestFit="1" customWidth="1"/>
    <col min="23" max="24" width="14.6328125" style="21" bestFit="1" customWidth="1"/>
    <col min="25" max="25" width="12.6328125" style="5" bestFit="1" customWidth="1"/>
    <col min="26" max="26" width="17.54296875" style="5" bestFit="1" customWidth="1"/>
    <col min="27" max="27" width="12.08984375" style="5" bestFit="1" customWidth="1"/>
    <col min="28" max="28" width="12.36328125" style="5" bestFit="1" customWidth="1"/>
    <col min="29" max="16384" width="9.08984375" style="9"/>
  </cols>
  <sheetData>
    <row r="1" spans="1:28" ht="13" x14ac:dyDescent="0.3">
      <c r="G1" s="157" t="s">
        <v>30</v>
      </c>
      <c r="H1" s="157"/>
      <c r="I1" s="157"/>
      <c r="J1" s="157"/>
      <c r="K1" s="157"/>
      <c r="L1" s="157"/>
      <c r="M1" s="157"/>
      <c r="N1" s="157"/>
      <c r="O1" s="157"/>
      <c r="P1" s="157"/>
      <c r="Q1" s="157"/>
      <c r="R1" s="157"/>
      <c r="T1" s="158" t="s">
        <v>146</v>
      </c>
      <c r="U1" s="158"/>
      <c r="V1" s="158"/>
    </row>
    <row r="2" spans="1:28" s="3" customFormat="1" ht="39.5" thickBot="1" x14ac:dyDescent="0.35">
      <c r="A2" s="1" t="s">
        <v>29</v>
      </c>
      <c r="B2" s="11" t="s">
        <v>19</v>
      </c>
      <c r="C2" s="2" t="s">
        <v>23</v>
      </c>
      <c r="D2" s="2" t="s">
        <v>24</v>
      </c>
      <c r="E2" s="14" t="s">
        <v>54</v>
      </c>
      <c r="F2" s="14" t="s">
        <v>43</v>
      </c>
      <c r="G2" s="15" t="s">
        <v>14</v>
      </c>
      <c r="H2" s="15" t="s">
        <v>15</v>
      </c>
      <c r="I2" s="15" t="s">
        <v>16</v>
      </c>
      <c r="J2" s="15" t="s">
        <v>17</v>
      </c>
      <c r="K2" s="15" t="s">
        <v>18</v>
      </c>
      <c r="L2" s="15" t="s">
        <v>7</v>
      </c>
      <c r="M2" s="15" t="s">
        <v>8</v>
      </c>
      <c r="N2" s="15" t="s">
        <v>9</v>
      </c>
      <c r="O2" s="15" t="s">
        <v>10</v>
      </c>
      <c r="P2" s="15" t="s">
        <v>11</v>
      </c>
      <c r="Q2" s="15" t="s">
        <v>12</v>
      </c>
      <c r="R2" s="15" t="s">
        <v>13</v>
      </c>
      <c r="S2" s="26" t="s">
        <v>45</v>
      </c>
      <c r="T2" s="26" t="s">
        <v>112</v>
      </c>
      <c r="U2" s="26" t="s">
        <v>111</v>
      </c>
      <c r="V2" s="26" t="s">
        <v>115</v>
      </c>
      <c r="W2" s="27" t="s">
        <v>32</v>
      </c>
      <c r="X2" s="27" t="s">
        <v>145</v>
      </c>
    </row>
    <row r="3" spans="1:28" s="7" customFormat="1" x14ac:dyDescent="0.25">
      <c r="A3" s="17" t="s">
        <v>89</v>
      </c>
      <c r="B3" s="37">
        <v>0.183</v>
      </c>
      <c r="C3" s="35">
        <v>2019303</v>
      </c>
      <c r="D3" s="35">
        <v>222978</v>
      </c>
      <c r="E3" s="38">
        <v>1.61</v>
      </c>
      <c r="F3" s="32">
        <v>38831</v>
      </c>
      <c r="G3" s="42">
        <v>10867</v>
      </c>
      <c r="H3" s="42">
        <v>8454</v>
      </c>
      <c r="I3" s="42">
        <v>10265</v>
      </c>
      <c r="J3" s="42">
        <v>9998</v>
      </c>
      <c r="K3" s="42">
        <v>10636</v>
      </c>
      <c r="L3" s="42">
        <v>11524</v>
      </c>
      <c r="M3" s="42">
        <v>11992</v>
      </c>
      <c r="N3" s="42">
        <v>12770</v>
      </c>
      <c r="O3" s="42">
        <v>11400</v>
      </c>
      <c r="P3" s="42">
        <v>11514</v>
      </c>
      <c r="Q3" s="42">
        <v>11042</v>
      </c>
      <c r="R3" s="42">
        <v>12768</v>
      </c>
      <c r="S3" s="34">
        <f t="shared" ref="S3" si="0">SUM(G3:R3)</f>
        <v>133230</v>
      </c>
      <c r="T3" s="107">
        <v>2925232</v>
      </c>
      <c r="U3" s="107">
        <v>157091</v>
      </c>
      <c r="V3" s="107">
        <v>165371</v>
      </c>
      <c r="W3" s="28">
        <v>41275</v>
      </c>
      <c r="X3" s="28">
        <v>40574</v>
      </c>
      <c r="Y3" s="5"/>
      <c r="Z3" s="5"/>
      <c r="AA3" s="5"/>
      <c r="AB3" s="5"/>
    </row>
    <row r="4" spans="1:28" s="5" customFormat="1" ht="15" customHeight="1" x14ac:dyDescent="0.25">
      <c r="A4" s="18" t="s">
        <v>90</v>
      </c>
      <c r="B4" s="37">
        <v>0.17</v>
      </c>
      <c r="C4" s="36">
        <v>1376582</v>
      </c>
      <c r="D4" s="36">
        <v>215545</v>
      </c>
      <c r="E4" s="39">
        <v>3.86</v>
      </c>
      <c r="F4" s="32">
        <v>41040</v>
      </c>
      <c r="G4" s="43">
        <v>3095</v>
      </c>
      <c r="H4" s="43">
        <v>2419</v>
      </c>
      <c r="I4" s="43">
        <v>2774</v>
      </c>
      <c r="J4" s="43">
        <v>2556</v>
      </c>
      <c r="K4" s="43">
        <v>2720</v>
      </c>
      <c r="L4" s="43">
        <v>2710</v>
      </c>
      <c r="M4" s="43">
        <v>2813</v>
      </c>
      <c r="N4" s="43">
        <v>2585</v>
      </c>
      <c r="O4" s="43">
        <v>2775</v>
      </c>
      <c r="P4" s="43">
        <v>2883</v>
      </c>
      <c r="Q4" s="43">
        <v>4031</v>
      </c>
      <c r="R4" s="43">
        <v>4940</v>
      </c>
      <c r="S4" s="34">
        <f t="shared" ref="S4:S8" si="1">SUM(G4:R4)</f>
        <v>36301</v>
      </c>
      <c r="T4" s="107">
        <v>1637446</v>
      </c>
      <c r="U4" s="107">
        <v>78612</v>
      </c>
      <c r="V4" s="107">
        <v>47235</v>
      </c>
      <c r="W4" s="28">
        <v>41306</v>
      </c>
      <c r="X4" s="28">
        <v>40575</v>
      </c>
      <c r="Y4" s="7"/>
      <c r="Z4" s="7"/>
      <c r="AA4" s="7"/>
      <c r="AB4" s="7"/>
    </row>
    <row r="5" spans="1:28" s="7" customFormat="1" x14ac:dyDescent="0.25">
      <c r="A5" s="17" t="s">
        <v>91</v>
      </c>
      <c r="B5" s="37">
        <v>0.17</v>
      </c>
      <c r="C5" s="35">
        <v>1003173</v>
      </c>
      <c r="D5" s="35">
        <v>123032</v>
      </c>
      <c r="E5" s="38">
        <v>2.3199999999999998</v>
      </c>
      <c r="F5" s="32">
        <v>38793</v>
      </c>
      <c r="G5" s="42">
        <v>2877</v>
      </c>
      <c r="H5" s="43">
        <v>2017</v>
      </c>
      <c r="I5" s="43">
        <v>2684</v>
      </c>
      <c r="J5" s="43">
        <v>2495</v>
      </c>
      <c r="K5" s="43">
        <v>2528</v>
      </c>
      <c r="L5" s="43">
        <v>2682</v>
      </c>
      <c r="M5" s="43">
        <v>3634</v>
      </c>
      <c r="N5" s="43">
        <v>3059</v>
      </c>
      <c r="O5" s="43">
        <v>2686</v>
      </c>
      <c r="P5" s="43">
        <v>2827</v>
      </c>
      <c r="Q5" s="43">
        <v>2639</v>
      </c>
      <c r="R5" s="43">
        <v>2866</v>
      </c>
      <c r="S5" s="34">
        <f t="shared" si="1"/>
        <v>32994</v>
      </c>
      <c r="T5" s="107">
        <v>1894967.5</v>
      </c>
      <c r="U5" s="107">
        <v>89487</v>
      </c>
      <c r="V5" s="107">
        <v>57604</v>
      </c>
      <c r="W5" s="28">
        <v>41334</v>
      </c>
      <c r="X5" s="28">
        <v>40603</v>
      </c>
    </row>
    <row r="6" spans="1:28" s="5" customFormat="1" x14ac:dyDescent="0.25">
      <c r="A6" s="17" t="s">
        <v>92</v>
      </c>
      <c r="B6" s="37">
        <v>0.17</v>
      </c>
      <c r="C6" s="35">
        <v>319060</v>
      </c>
      <c r="D6" s="35">
        <v>20944</v>
      </c>
      <c r="E6" s="37">
        <v>1.9690000000000001</v>
      </c>
      <c r="F6" s="32">
        <v>38432</v>
      </c>
      <c r="G6" s="42">
        <v>966</v>
      </c>
      <c r="H6" s="42">
        <v>824</v>
      </c>
      <c r="I6" s="42">
        <v>1030</v>
      </c>
      <c r="J6" s="42">
        <v>974</v>
      </c>
      <c r="K6" s="42">
        <v>991</v>
      </c>
      <c r="L6" s="42">
        <v>1051</v>
      </c>
      <c r="M6" s="42">
        <v>978</v>
      </c>
      <c r="N6" s="42">
        <v>1163</v>
      </c>
      <c r="O6" s="42">
        <v>1093</v>
      </c>
      <c r="P6" s="42">
        <v>997</v>
      </c>
      <c r="Q6" s="42">
        <v>888</v>
      </c>
      <c r="R6" s="42">
        <v>1073</v>
      </c>
      <c r="S6" s="34">
        <f t="shared" si="1"/>
        <v>12028</v>
      </c>
      <c r="T6" s="109">
        <v>1945233</v>
      </c>
      <c r="U6" s="109">
        <v>61636</v>
      </c>
      <c r="V6" s="109">
        <v>56874</v>
      </c>
      <c r="W6" s="28">
        <v>41365</v>
      </c>
      <c r="X6" s="28">
        <v>40634</v>
      </c>
    </row>
    <row r="7" spans="1:28" s="5" customFormat="1" x14ac:dyDescent="0.25">
      <c r="A7" s="17" t="s">
        <v>93</v>
      </c>
      <c r="B7" s="37">
        <v>0.17</v>
      </c>
      <c r="C7" s="35">
        <v>12289044</v>
      </c>
      <c r="D7" s="35">
        <v>460917</v>
      </c>
      <c r="E7" s="38">
        <v>2.74</v>
      </c>
      <c r="F7" s="32">
        <v>41486</v>
      </c>
      <c r="G7" s="42">
        <v>27029</v>
      </c>
      <c r="H7" s="42">
        <v>20260</v>
      </c>
      <c r="I7" s="43">
        <v>27018</v>
      </c>
      <c r="J7" s="42">
        <v>25936</v>
      </c>
      <c r="K7" s="42">
        <v>28972</v>
      </c>
      <c r="L7" s="42">
        <v>29483</v>
      </c>
      <c r="M7" s="43">
        <v>29800</v>
      </c>
      <c r="N7" s="43">
        <v>31501</v>
      </c>
      <c r="O7" s="43">
        <v>29197</v>
      </c>
      <c r="P7" s="43">
        <v>28531</v>
      </c>
      <c r="Q7" s="43">
        <v>28273</v>
      </c>
      <c r="R7" s="43">
        <v>31720</v>
      </c>
      <c r="S7" s="34">
        <f t="shared" si="1"/>
        <v>337720</v>
      </c>
      <c r="T7" s="109">
        <v>12736892.85</v>
      </c>
      <c r="U7" s="109">
        <v>267348</v>
      </c>
      <c r="V7" s="109">
        <v>530157</v>
      </c>
      <c r="W7" s="28">
        <v>41395</v>
      </c>
      <c r="X7" s="28">
        <v>40664</v>
      </c>
      <c r="Y7" s="5" t="s">
        <v>148</v>
      </c>
    </row>
    <row r="8" spans="1:28" s="5" customFormat="1" x14ac:dyDescent="0.25">
      <c r="A8" s="18" t="s">
        <v>94</v>
      </c>
      <c r="B8" s="37">
        <v>0.17</v>
      </c>
      <c r="C8" s="36">
        <v>4599658</v>
      </c>
      <c r="D8" s="36">
        <v>606583.35</v>
      </c>
      <c r="E8" s="40">
        <v>2.008</v>
      </c>
      <c r="F8" s="32">
        <v>41502</v>
      </c>
      <c r="G8" s="43">
        <v>10228</v>
      </c>
      <c r="H8" s="43">
        <v>8075</v>
      </c>
      <c r="I8" s="43">
        <v>10338</v>
      </c>
      <c r="J8" s="43">
        <v>11091</v>
      </c>
      <c r="K8" s="43">
        <v>12217</v>
      </c>
      <c r="L8" s="43">
        <v>14155</v>
      </c>
      <c r="M8" s="43">
        <v>16087</v>
      </c>
      <c r="N8" s="43">
        <v>16566</v>
      </c>
      <c r="O8" s="43">
        <v>12776</v>
      </c>
      <c r="P8" s="43">
        <v>11394</v>
      </c>
      <c r="Q8" s="43">
        <v>9471</v>
      </c>
      <c r="R8" s="43">
        <v>16100</v>
      </c>
      <c r="S8" s="34">
        <f t="shared" si="1"/>
        <v>148498</v>
      </c>
      <c r="T8" s="109">
        <v>4286814</v>
      </c>
      <c r="U8" s="109">
        <v>148807</v>
      </c>
      <c r="V8" s="109">
        <v>140851</v>
      </c>
      <c r="W8" s="28">
        <v>41426</v>
      </c>
      <c r="X8" s="28">
        <v>40695</v>
      </c>
    </row>
    <row r="9" spans="1:28" s="7" customFormat="1" x14ac:dyDescent="0.25">
      <c r="A9" s="18"/>
      <c r="B9" s="19"/>
      <c r="C9" s="6"/>
      <c r="D9" s="6"/>
      <c r="E9" s="20"/>
      <c r="F9" s="29"/>
      <c r="G9" s="16"/>
      <c r="H9" s="16"/>
      <c r="I9" s="16"/>
      <c r="J9" s="16"/>
      <c r="K9" s="16"/>
      <c r="L9" s="16"/>
      <c r="M9" s="16"/>
      <c r="N9" s="16"/>
      <c r="O9" s="16"/>
      <c r="P9" s="16"/>
      <c r="Q9" s="16"/>
      <c r="R9" s="16"/>
      <c r="W9" s="28">
        <v>41456</v>
      </c>
      <c r="X9" s="28">
        <v>40725</v>
      </c>
    </row>
    <row r="10" spans="1:28" s="5" customFormat="1" x14ac:dyDescent="0.25">
      <c r="A10" s="17"/>
      <c r="B10" s="12"/>
      <c r="C10" s="17"/>
      <c r="D10" s="12"/>
      <c r="E10" s="17"/>
      <c r="F10" s="12"/>
      <c r="G10" s="17"/>
      <c r="H10" s="12"/>
      <c r="I10" s="17"/>
      <c r="J10" s="12"/>
      <c r="K10" s="17"/>
      <c r="L10" s="12"/>
      <c r="M10" s="17"/>
      <c r="N10" s="12"/>
      <c r="O10" s="17"/>
      <c r="P10" s="12"/>
      <c r="Q10" s="17"/>
      <c r="R10" s="12"/>
      <c r="S10" s="17"/>
      <c r="T10" s="12"/>
      <c r="U10" s="12"/>
      <c r="V10" s="12"/>
      <c r="W10" s="28">
        <v>41487</v>
      </c>
      <c r="X10" s="28">
        <v>40756</v>
      </c>
    </row>
    <row r="11" spans="1:28" s="5" customFormat="1" x14ac:dyDescent="0.25">
      <c r="A11" s="17"/>
      <c r="B11" s="12"/>
      <c r="C11" s="4"/>
      <c r="D11" s="4"/>
      <c r="E11" s="12"/>
      <c r="F11" s="12"/>
      <c r="G11" s="10"/>
      <c r="H11" s="10"/>
      <c r="I11" s="10"/>
      <c r="J11" s="10"/>
      <c r="K11" s="10"/>
      <c r="L11" s="10"/>
      <c r="M11" s="10"/>
      <c r="N11" s="10"/>
      <c r="O11" s="10"/>
      <c r="P11" s="10"/>
      <c r="Q11" s="10"/>
      <c r="R11" s="10"/>
      <c r="W11" s="28">
        <v>41518</v>
      </c>
      <c r="X11" s="28">
        <v>40787</v>
      </c>
    </row>
    <row r="12" spans="1:28" ht="13" x14ac:dyDescent="0.3">
      <c r="T12" s="158" t="s">
        <v>147</v>
      </c>
      <c r="U12" s="158"/>
      <c r="V12" s="158"/>
      <c r="W12" s="28">
        <v>41548</v>
      </c>
      <c r="X12" s="28">
        <v>40817</v>
      </c>
    </row>
    <row r="13" spans="1:28" x14ac:dyDescent="0.25">
      <c r="W13" s="28">
        <v>41579</v>
      </c>
      <c r="X13" s="28">
        <v>40848</v>
      </c>
    </row>
    <row r="14" spans="1:28" x14ac:dyDescent="0.25">
      <c r="W14" s="28">
        <v>41609</v>
      </c>
      <c r="X14" s="28">
        <v>40878</v>
      </c>
    </row>
    <row r="15" spans="1:28" x14ac:dyDescent="0.25">
      <c r="A15" s="17" t="s">
        <v>89</v>
      </c>
      <c r="Q15" s="106"/>
      <c r="R15" s="106"/>
      <c r="S15" s="107"/>
      <c r="T15" s="35">
        <v>2960778</v>
      </c>
      <c r="U15" s="42">
        <v>156937</v>
      </c>
      <c r="V15" s="42">
        <v>166914</v>
      </c>
      <c r="W15" s="28">
        <v>41640</v>
      </c>
      <c r="X15" s="28">
        <v>40909</v>
      </c>
    </row>
    <row r="16" spans="1:28" x14ac:dyDescent="0.25">
      <c r="A16" s="18" t="s">
        <v>90</v>
      </c>
      <c r="Q16" s="106"/>
      <c r="R16" s="106"/>
      <c r="S16" s="107"/>
      <c r="T16" s="36">
        <v>1401889.85</v>
      </c>
      <c r="U16" s="43">
        <v>60421</v>
      </c>
      <c r="V16" s="43">
        <v>39605</v>
      </c>
      <c r="W16" s="28">
        <v>41671</v>
      </c>
      <c r="X16" s="28">
        <v>40940</v>
      </c>
    </row>
    <row r="17" spans="1:28" x14ac:dyDescent="0.25">
      <c r="A17" s="17" t="s">
        <v>91</v>
      </c>
      <c r="Q17" s="106"/>
      <c r="R17" s="106"/>
      <c r="S17" s="107"/>
      <c r="T17" s="35">
        <v>1759679.82</v>
      </c>
      <c r="U17" s="42">
        <v>87839.18</v>
      </c>
      <c r="V17" s="42">
        <v>59174</v>
      </c>
      <c r="W17" s="28">
        <v>41699</v>
      </c>
      <c r="X17" s="28">
        <v>40969</v>
      </c>
    </row>
    <row r="18" spans="1:28" s="8" customFormat="1" x14ac:dyDescent="0.25">
      <c r="A18" s="17" t="s">
        <v>92</v>
      </c>
      <c r="B18" s="13"/>
      <c r="C18" s="6"/>
      <c r="D18" s="6"/>
      <c r="E18" s="13"/>
      <c r="F18" s="13"/>
      <c r="G18" s="16"/>
      <c r="H18" s="16"/>
      <c r="I18" s="16"/>
      <c r="J18" s="16"/>
      <c r="K18" s="16"/>
      <c r="L18" s="16"/>
      <c r="M18" s="16"/>
      <c r="N18" s="16"/>
      <c r="O18" s="16"/>
      <c r="P18" s="16"/>
      <c r="Q18" s="108"/>
      <c r="R18" s="108"/>
      <c r="S18" s="109"/>
      <c r="T18" s="35">
        <v>1848514</v>
      </c>
      <c r="U18" s="42">
        <v>69128</v>
      </c>
      <c r="V18" s="42">
        <v>54785</v>
      </c>
      <c r="W18" s="28">
        <v>41730</v>
      </c>
      <c r="X18" s="28">
        <v>41000</v>
      </c>
      <c r="Y18" s="7"/>
      <c r="Z18" s="7"/>
      <c r="AA18" s="7"/>
      <c r="AB18" s="7"/>
    </row>
    <row r="19" spans="1:28" s="8" customFormat="1" x14ac:dyDescent="0.25">
      <c r="A19" s="17" t="s">
        <v>93</v>
      </c>
      <c r="B19" s="13"/>
      <c r="C19" s="6"/>
      <c r="D19" s="6"/>
      <c r="E19" s="13"/>
      <c r="F19" s="13"/>
      <c r="G19" s="16"/>
      <c r="H19" s="16"/>
      <c r="I19" s="16"/>
      <c r="J19" s="16"/>
      <c r="K19" s="16"/>
      <c r="L19" s="16"/>
      <c r="M19" s="16"/>
      <c r="N19" s="16"/>
      <c r="O19" s="16"/>
      <c r="P19" s="16"/>
      <c r="Q19" s="108"/>
      <c r="R19" s="108"/>
      <c r="S19" s="109"/>
      <c r="T19" s="35">
        <v>13065832.92</v>
      </c>
      <c r="U19" s="42">
        <v>379150</v>
      </c>
      <c r="V19" s="42">
        <v>513527</v>
      </c>
      <c r="W19" s="28">
        <v>41760</v>
      </c>
      <c r="X19" s="28">
        <v>41030</v>
      </c>
      <c r="Y19" s="7"/>
      <c r="Z19" s="7"/>
      <c r="AA19" s="7"/>
      <c r="AB19" s="7"/>
    </row>
    <row r="20" spans="1:28" s="8" customFormat="1" x14ac:dyDescent="0.25">
      <c r="A20" s="18" t="s">
        <v>94</v>
      </c>
      <c r="B20" s="13"/>
      <c r="C20" s="6"/>
      <c r="D20" s="6"/>
      <c r="E20" s="13"/>
      <c r="F20" s="13"/>
      <c r="G20" s="16"/>
      <c r="H20" s="16"/>
      <c r="I20" s="16"/>
      <c r="J20" s="16"/>
      <c r="K20" s="16"/>
      <c r="L20" s="16"/>
      <c r="M20" s="16"/>
      <c r="N20" s="16"/>
      <c r="O20" s="16"/>
      <c r="P20" s="16"/>
      <c r="Q20" s="108"/>
      <c r="R20" s="108"/>
      <c r="S20" s="109"/>
      <c r="T20" s="36">
        <v>4333943.2</v>
      </c>
      <c r="U20" s="43">
        <v>142424</v>
      </c>
      <c r="V20" s="43"/>
      <c r="W20" s="28">
        <v>41791</v>
      </c>
      <c r="X20" s="28">
        <v>41061</v>
      </c>
      <c r="Y20" s="7"/>
      <c r="Z20" s="7"/>
      <c r="AA20" s="7"/>
      <c r="AB20" s="7"/>
    </row>
    <row r="21" spans="1:28" s="8" customFormat="1" x14ac:dyDescent="0.25">
      <c r="A21" s="18"/>
      <c r="B21" s="13"/>
      <c r="C21" s="6"/>
      <c r="D21" s="6"/>
      <c r="E21" s="13"/>
      <c r="F21" s="13"/>
      <c r="G21" s="16"/>
      <c r="H21" s="16"/>
      <c r="I21" s="16"/>
      <c r="J21" s="16"/>
      <c r="K21" s="16"/>
      <c r="L21" s="16"/>
      <c r="M21" s="16"/>
      <c r="N21" s="16"/>
      <c r="O21" s="16"/>
      <c r="P21" s="16"/>
      <c r="Q21" s="108"/>
      <c r="R21" s="108"/>
      <c r="S21" s="109"/>
      <c r="T21" s="109"/>
      <c r="U21" s="109"/>
      <c r="V21" s="109"/>
      <c r="W21" s="28">
        <v>41821</v>
      </c>
      <c r="X21" s="28">
        <v>41091</v>
      </c>
      <c r="Y21" s="7"/>
      <c r="Z21" s="7"/>
      <c r="AA21" s="7"/>
      <c r="AB21" s="7"/>
    </row>
    <row r="22" spans="1:28" x14ac:dyDescent="0.25">
      <c r="A22" s="18"/>
      <c r="B22" s="13"/>
      <c r="C22" s="6"/>
      <c r="D22" s="6"/>
      <c r="E22" s="13"/>
      <c r="F22" s="13"/>
      <c r="G22" s="16"/>
      <c r="H22" s="16"/>
      <c r="I22" s="16"/>
      <c r="J22" s="16"/>
      <c r="K22" s="16"/>
      <c r="L22" s="16"/>
      <c r="M22" s="16"/>
      <c r="N22" s="16"/>
      <c r="O22" s="16"/>
      <c r="P22" s="16"/>
      <c r="Q22" s="108"/>
      <c r="R22" s="108"/>
      <c r="S22" s="109"/>
      <c r="T22" s="107"/>
      <c r="U22" s="107"/>
      <c r="V22" s="107"/>
      <c r="W22" s="28">
        <v>41852</v>
      </c>
      <c r="X22" s="28">
        <v>41122</v>
      </c>
    </row>
    <row r="23" spans="1:28" x14ac:dyDescent="0.25">
      <c r="Q23" s="106"/>
      <c r="R23" s="106"/>
      <c r="S23" s="107"/>
      <c r="W23" s="28">
        <v>41883</v>
      </c>
      <c r="X23" s="28">
        <v>41153</v>
      </c>
    </row>
    <row r="24" spans="1:28" x14ac:dyDescent="0.25">
      <c r="Q24" s="106"/>
      <c r="R24" s="106"/>
      <c r="S24" s="107"/>
      <c r="W24" s="28">
        <v>41913</v>
      </c>
      <c r="X24" s="28">
        <v>41183</v>
      </c>
    </row>
    <row r="25" spans="1:28" s="8" customFormat="1" x14ac:dyDescent="0.25">
      <c r="A25" s="18"/>
      <c r="B25" s="13"/>
      <c r="C25" s="6"/>
      <c r="D25" s="6"/>
      <c r="E25" s="13"/>
      <c r="F25" s="13"/>
      <c r="G25" s="16"/>
      <c r="H25" s="16"/>
      <c r="I25" s="16"/>
      <c r="J25" s="16"/>
      <c r="K25" s="16"/>
      <c r="L25" s="16"/>
      <c r="M25" s="16"/>
      <c r="N25" s="16"/>
      <c r="O25" s="16"/>
      <c r="P25" s="16"/>
      <c r="Q25" s="108"/>
      <c r="R25" s="108"/>
      <c r="S25" s="109"/>
      <c r="W25" s="28">
        <v>41944</v>
      </c>
      <c r="X25" s="28">
        <v>41214</v>
      </c>
      <c r="Y25" s="7"/>
      <c r="Z25" s="7"/>
      <c r="AA25" s="7"/>
      <c r="AB25" s="7"/>
    </row>
    <row r="26" spans="1:28" x14ac:dyDescent="0.25">
      <c r="Q26" s="106"/>
      <c r="R26" s="106"/>
      <c r="S26" s="107"/>
      <c r="W26" s="28">
        <v>41974</v>
      </c>
      <c r="X26" s="28">
        <v>41244</v>
      </c>
    </row>
    <row r="27" spans="1:28" x14ac:dyDescent="0.25">
      <c r="Q27" s="106"/>
      <c r="R27" s="106"/>
      <c r="S27" s="107"/>
      <c r="X27" s="28">
        <v>41275</v>
      </c>
    </row>
    <row r="28" spans="1:28" s="5" customFormat="1" x14ac:dyDescent="0.25">
      <c r="A28" s="17"/>
      <c r="B28" s="12"/>
      <c r="C28" s="4"/>
      <c r="D28" s="4"/>
      <c r="E28" s="12"/>
      <c r="F28" s="12"/>
      <c r="G28" s="10"/>
      <c r="H28" s="10"/>
      <c r="I28" s="10"/>
      <c r="J28" s="10"/>
      <c r="K28" s="10"/>
      <c r="L28" s="10"/>
      <c r="M28" s="10"/>
      <c r="N28" s="10"/>
      <c r="O28" s="10"/>
      <c r="P28" s="10"/>
      <c r="Q28" s="106"/>
      <c r="R28" s="106"/>
      <c r="S28" s="107"/>
      <c r="X28" s="28">
        <v>41306</v>
      </c>
    </row>
    <row r="29" spans="1:28" s="5" customFormat="1" x14ac:dyDescent="0.25">
      <c r="A29" s="17"/>
      <c r="B29" s="12"/>
      <c r="C29" s="4"/>
      <c r="D29" s="4"/>
      <c r="E29" s="12"/>
      <c r="F29" s="12"/>
      <c r="G29" s="10"/>
      <c r="H29" s="10"/>
      <c r="I29" s="10"/>
      <c r="J29" s="10"/>
      <c r="K29" s="10"/>
      <c r="L29" s="10"/>
      <c r="M29" s="10"/>
      <c r="N29" s="10"/>
      <c r="O29" s="10"/>
      <c r="P29" s="10"/>
      <c r="Q29" s="106"/>
      <c r="R29" s="106"/>
      <c r="S29" s="107"/>
      <c r="T29" s="110"/>
      <c r="U29" s="110"/>
      <c r="V29" s="110"/>
      <c r="X29" s="28">
        <v>41334</v>
      </c>
    </row>
    <row r="30" spans="1:28" s="7" customFormat="1" x14ac:dyDescent="0.25">
      <c r="A30" s="18"/>
      <c r="B30" s="13"/>
      <c r="C30" s="6"/>
      <c r="D30" s="6"/>
      <c r="E30" s="13"/>
      <c r="F30" s="13"/>
      <c r="G30" s="16"/>
      <c r="H30" s="16"/>
      <c r="I30" s="16"/>
      <c r="J30" s="16"/>
      <c r="K30" s="16"/>
      <c r="L30" s="16"/>
      <c r="M30" s="16"/>
      <c r="N30" s="16"/>
      <c r="O30" s="16"/>
      <c r="P30" s="16"/>
      <c r="Q30" s="108"/>
      <c r="R30" s="108"/>
      <c r="S30" s="109"/>
      <c r="T30" s="109"/>
      <c r="U30" s="109"/>
      <c r="V30" s="109"/>
      <c r="X30" s="28">
        <v>41365</v>
      </c>
    </row>
    <row r="31" spans="1:28" s="5" customFormat="1" x14ac:dyDescent="0.25">
      <c r="A31" s="17"/>
      <c r="B31" s="12"/>
      <c r="C31" s="4"/>
      <c r="D31" s="4"/>
      <c r="E31" s="12"/>
      <c r="F31" s="12"/>
      <c r="G31" s="10"/>
      <c r="H31" s="10"/>
      <c r="I31" s="10"/>
      <c r="J31" s="10"/>
      <c r="K31" s="10"/>
      <c r="L31" s="10"/>
      <c r="M31" s="10"/>
      <c r="N31" s="10"/>
      <c r="O31" s="10"/>
      <c r="P31" s="10"/>
      <c r="Q31" s="106"/>
      <c r="R31" s="106"/>
      <c r="S31" s="107"/>
      <c r="T31" s="107"/>
      <c r="U31" s="107"/>
      <c r="V31" s="107"/>
      <c r="X31" s="28">
        <v>41395</v>
      </c>
    </row>
    <row r="32" spans="1:28" s="5" customFormat="1" x14ac:dyDescent="0.25">
      <c r="A32" s="17"/>
      <c r="B32" s="12"/>
      <c r="C32" s="4"/>
      <c r="D32" s="4"/>
      <c r="E32" s="12"/>
      <c r="F32" s="12"/>
      <c r="G32" s="10"/>
      <c r="H32" s="10"/>
      <c r="I32" s="10"/>
      <c r="J32" s="10"/>
      <c r="K32" s="10"/>
      <c r="L32" s="10"/>
      <c r="M32" s="10"/>
      <c r="N32" s="10"/>
      <c r="O32" s="10"/>
      <c r="P32" s="10"/>
      <c r="Q32" s="106"/>
      <c r="R32" s="106"/>
      <c r="S32" s="107"/>
      <c r="T32" s="107"/>
      <c r="U32" s="107"/>
      <c r="V32" s="107"/>
      <c r="X32" s="28">
        <v>41426</v>
      </c>
    </row>
    <row r="33" spans="1:24" s="5" customFormat="1" x14ac:dyDescent="0.25">
      <c r="A33" s="17"/>
      <c r="B33" s="12"/>
      <c r="C33" s="4"/>
      <c r="D33" s="4"/>
      <c r="E33" s="12"/>
      <c r="F33" s="12"/>
      <c r="G33" s="10"/>
      <c r="H33" s="10"/>
      <c r="I33" s="10"/>
      <c r="J33" s="10"/>
      <c r="K33" s="10"/>
      <c r="L33" s="10"/>
      <c r="M33" s="10"/>
      <c r="N33" s="10"/>
      <c r="O33" s="10"/>
      <c r="P33" s="10"/>
      <c r="Q33" s="106"/>
      <c r="R33" s="106"/>
      <c r="S33" s="107"/>
      <c r="T33" s="107"/>
      <c r="U33" s="107"/>
      <c r="V33" s="107"/>
      <c r="X33" s="28">
        <v>41456</v>
      </c>
    </row>
    <row r="34" spans="1:24" s="5" customFormat="1" x14ac:dyDescent="0.25">
      <c r="A34" s="17"/>
      <c r="B34" s="12"/>
      <c r="C34" s="4"/>
      <c r="D34" s="4"/>
      <c r="E34" s="12"/>
      <c r="F34" s="12"/>
      <c r="G34" s="10"/>
      <c r="H34" s="10"/>
      <c r="I34" s="10"/>
      <c r="J34" s="10"/>
      <c r="K34" s="10"/>
      <c r="L34" s="10"/>
      <c r="M34" s="10"/>
      <c r="N34" s="10"/>
      <c r="O34" s="10"/>
      <c r="P34" s="10"/>
      <c r="Q34" s="106"/>
      <c r="R34" s="106"/>
      <c r="S34" s="107"/>
      <c r="T34" s="107"/>
      <c r="U34" s="107"/>
      <c r="V34" s="107"/>
      <c r="X34" s="28">
        <v>41487</v>
      </c>
    </row>
    <row r="35" spans="1:24" s="5" customFormat="1" x14ac:dyDescent="0.25">
      <c r="A35" s="17"/>
      <c r="B35" s="12"/>
      <c r="C35" s="4"/>
      <c r="D35" s="4"/>
      <c r="E35" s="12"/>
      <c r="F35" s="12"/>
      <c r="G35" s="10"/>
      <c r="H35" s="10"/>
      <c r="I35" s="10"/>
      <c r="J35" s="10"/>
      <c r="K35" s="10"/>
      <c r="L35" s="10"/>
      <c r="M35" s="10"/>
      <c r="N35" s="10"/>
      <c r="O35" s="10"/>
      <c r="P35" s="10"/>
      <c r="Q35" s="106"/>
      <c r="R35" s="106"/>
      <c r="S35" s="107"/>
      <c r="T35" s="107"/>
      <c r="U35" s="107"/>
      <c r="V35" s="107"/>
      <c r="X35" s="28">
        <v>41518</v>
      </c>
    </row>
    <row r="36" spans="1:24" s="7" customFormat="1" x14ac:dyDescent="0.25">
      <c r="A36" s="18"/>
      <c r="B36" s="13"/>
      <c r="C36" s="6"/>
      <c r="D36" s="6"/>
      <c r="E36" s="13"/>
      <c r="F36" s="13"/>
      <c r="G36" s="16"/>
      <c r="H36" s="16"/>
      <c r="I36" s="16"/>
      <c r="J36" s="16"/>
      <c r="K36" s="16"/>
      <c r="L36" s="16"/>
      <c r="M36" s="16"/>
      <c r="N36" s="16"/>
      <c r="O36" s="16"/>
      <c r="P36" s="16"/>
      <c r="Q36" s="108"/>
      <c r="R36" s="108"/>
      <c r="S36" s="109"/>
      <c r="T36" s="109"/>
      <c r="U36" s="109"/>
      <c r="V36" s="109"/>
      <c r="X36" s="28">
        <v>41548</v>
      </c>
    </row>
    <row r="37" spans="1:24" s="8" customFormat="1" x14ac:dyDescent="0.25">
      <c r="A37" s="18"/>
      <c r="B37" s="13"/>
      <c r="C37" s="6"/>
      <c r="D37" s="6"/>
      <c r="E37" s="13"/>
      <c r="F37" s="13"/>
      <c r="G37" s="16"/>
      <c r="H37" s="16"/>
      <c r="I37" s="16"/>
      <c r="J37" s="16"/>
      <c r="K37" s="16"/>
      <c r="L37" s="16"/>
      <c r="M37" s="16"/>
      <c r="N37" s="16"/>
      <c r="O37" s="16"/>
      <c r="P37" s="16"/>
      <c r="Q37" s="108"/>
      <c r="R37" s="108"/>
      <c r="S37" s="109"/>
      <c r="T37" s="111"/>
      <c r="U37" s="111"/>
      <c r="V37" s="111"/>
      <c r="X37" s="28">
        <v>41579</v>
      </c>
    </row>
    <row r="38" spans="1:24" x14ac:dyDescent="0.25">
      <c r="Q38" s="106"/>
      <c r="R38" s="106"/>
      <c r="S38" s="107"/>
      <c r="T38" s="107"/>
      <c r="U38" s="107"/>
      <c r="V38" s="107"/>
      <c r="X38" s="28">
        <v>41609</v>
      </c>
    </row>
    <row r="39" spans="1:24" x14ac:dyDescent="0.25">
      <c r="Q39" s="106"/>
      <c r="R39" s="106"/>
      <c r="S39" s="107"/>
      <c r="T39" s="107"/>
      <c r="U39" s="107"/>
      <c r="V39" s="107"/>
      <c r="X39" s="28">
        <v>41640</v>
      </c>
    </row>
    <row r="40" spans="1:24" x14ac:dyDescent="0.25">
      <c r="Q40" s="106"/>
      <c r="R40" s="106"/>
      <c r="S40" s="107"/>
      <c r="T40" s="107"/>
      <c r="U40" s="107"/>
      <c r="V40" s="107"/>
      <c r="X40" s="28">
        <v>41671</v>
      </c>
    </row>
    <row r="41" spans="1:24" x14ac:dyDescent="0.25">
      <c r="Q41" s="106"/>
      <c r="R41" s="106"/>
      <c r="S41" s="107"/>
      <c r="T41" s="107"/>
      <c r="U41" s="107"/>
      <c r="V41" s="107"/>
      <c r="X41" s="28">
        <v>41699</v>
      </c>
    </row>
    <row r="42" spans="1:24" x14ac:dyDescent="0.25">
      <c r="Q42" s="106"/>
      <c r="R42" s="106"/>
      <c r="S42" s="107"/>
      <c r="T42" s="107"/>
      <c r="U42" s="107"/>
      <c r="V42" s="107"/>
      <c r="X42" s="28">
        <v>41730</v>
      </c>
    </row>
    <row r="43" spans="1:24" x14ac:dyDescent="0.25">
      <c r="Q43" s="106"/>
      <c r="R43" s="106"/>
      <c r="S43" s="107"/>
      <c r="T43" s="107"/>
      <c r="U43" s="107"/>
      <c r="V43" s="107"/>
      <c r="X43" s="28">
        <v>41760</v>
      </c>
    </row>
    <row r="44" spans="1:24" x14ac:dyDescent="0.25">
      <c r="Q44" s="106"/>
      <c r="R44" s="106"/>
      <c r="S44" s="107"/>
      <c r="T44" s="107"/>
      <c r="U44" s="107"/>
      <c r="V44" s="107"/>
      <c r="X44" s="28">
        <v>41791</v>
      </c>
    </row>
    <row r="45" spans="1:24" x14ac:dyDescent="0.25">
      <c r="X45" s="28">
        <v>41821</v>
      </c>
    </row>
    <row r="46" spans="1:24" x14ac:dyDescent="0.25">
      <c r="X46" s="28">
        <v>41852</v>
      </c>
    </row>
    <row r="47" spans="1:24" x14ac:dyDescent="0.25">
      <c r="X47" s="28">
        <v>41883</v>
      </c>
    </row>
    <row r="48" spans="1:24" x14ac:dyDescent="0.25">
      <c r="X48" s="28">
        <v>41913</v>
      </c>
    </row>
    <row r="49" spans="23:24" x14ac:dyDescent="0.25">
      <c r="X49" s="28">
        <v>41944</v>
      </c>
    </row>
    <row r="50" spans="23:24" x14ac:dyDescent="0.25">
      <c r="X50" s="28">
        <v>41974</v>
      </c>
    </row>
    <row r="51" spans="23:24" x14ac:dyDescent="0.25">
      <c r="W51" s="28"/>
      <c r="X51" s="28">
        <v>42005</v>
      </c>
    </row>
    <row r="52" spans="23:24" x14ac:dyDescent="0.25">
      <c r="W52" s="28"/>
      <c r="X52" s="28">
        <v>42036</v>
      </c>
    </row>
    <row r="53" spans="23:24" x14ac:dyDescent="0.25">
      <c r="W53" s="28"/>
      <c r="X53" s="28">
        <v>42064</v>
      </c>
    </row>
    <row r="54" spans="23:24" x14ac:dyDescent="0.25">
      <c r="W54" s="28"/>
      <c r="X54" s="28">
        <v>42095</v>
      </c>
    </row>
    <row r="55" spans="23:24" x14ac:dyDescent="0.25">
      <c r="W55" s="28"/>
      <c r="X55" s="28">
        <v>42125</v>
      </c>
    </row>
    <row r="56" spans="23:24" x14ac:dyDescent="0.25">
      <c r="W56" s="28"/>
      <c r="X56" s="28">
        <v>42156</v>
      </c>
    </row>
    <row r="57" spans="23:24" x14ac:dyDescent="0.25">
      <c r="W57" s="28"/>
      <c r="X57" s="28">
        <v>42186</v>
      </c>
    </row>
    <row r="58" spans="23:24" x14ac:dyDescent="0.25">
      <c r="W58" s="28"/>
      <c r="X58" s="28">
        <v>42217</v>
      </c>
    </row>
    <row r="59" spans="23:24" x14ac:dyDescent="0.25">
      <c r="W59" s="28"/>
      <c r="X59" s="28">
        <v>42248</v>
      </c>
    </row>
    <row r="60" spans="23:24" x14ac:dyDescent="0.25">
      <c r="W60" s="28"/>
      <c r="X60" s="28">
        <v>42278</v>
      </c>
    </row>
    <row r="61" spans="23:24" x14ac:dyDescent="0.25">
      <c r="W61" s="28"/>
      <c r="X61" s="28">
        <v>42309</v>
      </c>
    </row>
    <row r="62" spans="23:24" x14ac:dyDescent="0.25">
      <c r="W62" s="28"/>
      <c r="X62" s="28">
        <v>42339</v>
      </c>
    </row>
    <row r="63" spans="23:24" x14ac:dyDescent="0.25">
      <c r="W63" s="28"/>
      <c r="X63" s="28">
        <v>42370</v>
      </c>
    </row>
    <row r="64" spans="23:24" x14ac:dyDescent="0.25">
      <c r="W64" s="28"/>
      <c r="X64" s="28">
        <v>42401</v>
      </c>
    </row>
    <row r="65" spans="23:24" x14ac:dyDescent="0.25">
      <c r="W65" s="28"/>
      <c r="X65" s="28">
        <v>42430</v>
      </c>
    </row>
    <row r="66" spans="23:24" x14ac:dyDescent="0.25">
      <c r="W66" s="28"/>
      <c r="X66" s="28">
        <v>42461</v>
      </c>
    </row>
    <row r="67" spans="23:24" x14ac:dyDescent="0.25">
      <c r="W67" s="28"/>
      <c r="X67" s="28">
        <v>42491</v>
      </c>
    </row>
    <row r="68" spans="23:24" x14ac:dyDescent="0.25">
      <c r="W68" s="28"/>
      <c r="X68" s="28">
        <v>42522</v>
      </c>
    </row>
    <row r="69" spans="23:24" x14ac:dyDescent="0.25">
      <c r="W69" s="28"/>
      <c r="X69" s="28">
        <v>42552</v>
      </c>
    </row>
    <row r="70" spans="23:24" x14ac:dyDescent="0.25">
      <c r="W70" s="28"/>
      <c r="X70" s="28">
        <v>42583</v>
      </c>
    </row>
    <row r="71" spans="23:24" x14ac:dyDescent="0.25">
      <c r="W71" s="28"/>
      <c r="X71" s="28">
        <v>42614</v>
      </c>
    </row>
    <row r="72" spans="23:24" x14ac:dyDescent="0.25">
      <c r="W72" s="28"/>
      <c r="X72" s="28">
        <v>42644</v>
      </c>
    </row>
    <row r="73" spans="23:24" x14ac:dyDescent="0.25">
      <c r="W73" s="28"/>
      <c r="X73" s="28">
        <v>42675</v>
      </c>
    </row>
    <row r="74" spans="23:24" x14ac:dyDescent="0.25">
      <c r="W74" s="28"/>
      <c r="X74" s="28">
        <v>42705</v>
      </c>
    </row>
    <row r="75" spans="23:24" x14ac:dyDescent="0.25">
      <c r="W75" s="28"/>
      <c r="X75" s="28">
        <v>42736</v>
      </c>
    </row>
    <row r="76" spans="23:24" x14ac:dyDescent="0.25">
      <c r="W76" s="28"/>
      <c r="X76" s="28">
        <v>42767</v>
      </c>
    </row>
    <row r="77" spans="23:24" x14ac:dyDescent="0.25">
      <c r="W77" s="28"/>
      <c r="X77" s="28">
        <v>42795</v>
      </c>
    </row>
    <row r="78" spans="23:24" x14ac:dyDescent="0.25">
      <c r="W78" s="28"/>
      <c r="X78" s="28">
        <v>42826</v>
      </c>
    </row>
    <row r="79" spans="23:24" x14ac:dyDescent="0.25">
      <c r="W79" s="28"/>
      <c r="X79" s="28">
        <v>42856</v>
      </c>
    </row>
    <row r="80" spans="23:24" x14ac:dyDescent="0.25">
      <c r="W80" s="28"/>
      <c r="X80" s="28">
        <v>42887</v>
      </c>
    </row>
    <row r="81" spans="23:24" x14ac:dyDescent="0.25">
      <c r="W81" s="28"/>
      <c r="X81" s="28">
        <v>42917</v>
      </c>
    </row>
    <row r="82" spans="23:24" x14ac:dyDescent="0.25">
      <c r="W82" s="28"/>
      <c r="X82" s="28">
        <v>42948</v>
      </c>
    </row>
    <row r="83" spans="23:24" x14ac:dyDescent="0.25">
      <c r="W83" s="28"/>
      <c r="X83" s="28">
        <v>42979</v>
      </c>
    </row>
    <row r="84" spans="23:24" x14ac:dyDescent="0.25">
      <c r="W84" s="28"/>
      <c r="X84" s="28">
        <v>43009</v>
      </c>
    </row>
    <row r="85" spans="23:24" x14ac:dyDescent="0.25">
      <c r="W85" s="28"/>
      <c r="X85" s="28">
        <v>43040</v>
      </c>
    </row>
    <row r="86" spans="23:24" x14ac:dyDescent="0.25">
      <c r="W86" s="28"/>
      <c r="X86" s="28">
        <v>43070</v>
      </c>
    </row>
    <row r="87" spans="23:24" x14ac:dyDescent="0.25">
      <c r="W87" s="28"/>
      <c r="X87" s="28">
        <v>43101</v>
      </c>
    </row>
    <row r="88" spans="23:24" x14ac:dyDescent="0.25">
      <c r="W88" s="28"/>
      <c r="X88" s="28">
        <v>43132</v>
      </c>
    </row>
    <row r="89" spans="23:24" x14ac:dyDescent="0.25">
      <c r="W89" s="28"/>
      <c r="X89" s="28">
        <v>43160</v>
      </c>
    </row>
    <row r="90" spans="23:24" x14ac:dyDescent="0.25">
      <c r="W90" s="28"/>
      <c r="X90" s="28">
        <v>43191</v>
      </c>
    </row>
    <row r="91" spans="23:24" x14ac:dyDescent="0.25">
      <c r="W91" s="28"/>
      <c r="X91" s="28">
        <v>43221</v>
      </c>
    </row>
    <row r="92" spans="23:24" x14ac:dyDescent="0.25">
      <c r="W92" s="28"/>
      <c r="X92" s="28">
        <v>43252</v>
      </c>
    </row>
    <row r="93" spans="23:24" x14ac:dyDescent="0.25">
      <c r="W93" s="28"/>
      <c r="X93" s="28">
        <v>43282</v>
      </c>
    </row>
    <row r="94" spans="23:24" x14ac:dyDescent="0.25">
      <c r="W94" s="28"/>
      <c r="X94" s="28">
        <v>43313</v>
      </c>
    </row>
    <row r="95" spans="23:24" x14ac:dyDescent="0.25">
      <c r="W95" s="28"/>
      <c r="X95" s="28">
        <v>43344</v>
      </c>
    </row>
    <row r="96" spans="23:24" x14ac:dyDescent="0.25">
      <c r="W96" s="28"/>
      <c r="X96" s="28">
        <v>43374</v>
      </c>
    </row>
    <row r="97" spans="23:24" x14ac:dyDescent="0.25">
      <c r="W97" s="28"/>
      <c r="X97" s="28">
        <v>43405</v>
      </c>
    </row>
    <row r="98" spans="23:24" x14ac:dyDescent="0.25">
      <c r="W98" s="28"/>
      <c r="X98" s="28">
        <v>43435</v>
      </c>
    </row>
    <row r="99" spans="23:24" x14ac:dyDescent="0.25">
      <c r="W99" s="28"/>
      <c r="X99" s="28">
        <v>43466</v>
      </c>
    </row>
    <row r="100" spans="23:24" x14ac:dyDescent="0.25">
      <c r="W100" s="28"/>
      <c r="X100" s="28">
        <v>43497</v>
      </c>
    </row>
    <row r="101" spans="23:24" x14ac:dyDescent="0.25">
      <c r="W101" s="28"/>
      <c r="X101" s="28">
        <v>43525</v>
      </c>
    </row>
    <row r="102" spans="23:24" x14ac:dyDescent="0.25">
      <c r="W102" s="28"/>
      <c r="X102" s="28">
        <v>43556</v>
      </c>
    </row>
    <row r="103" spans="23:24" x14ac:dyDescent="0.25">
      <c r="W103" s="28"/>
      <c r="X103" s="28">
        <v>43586</v>
      </c>
    </row>
    <row r="104" spans="23:24" x14ac:dyDescent="0.25">
      <c r="W104" s="28"/>
      <c r="X104" s="28">
        <v>43617</v>
      </c>
    </row>
    <row r="105" spans="23:24" x14ac:dyDescent="0.25">
      <c r="W105" s="28"/>
      <c r="X105" s="28">
        <v>43647</v>
      </c>
    </row>
    <row r="106" spans="23:24" x14ac:dyDescent="0.25">
      <c r="W106" s="28"/>
      <c r="X106" s="28">
        <v>43678</v>
      </c>
    </row>
    <row r="107" spans="23:24" x14ac:dyDescent="0.25">
      <c r="W107" s="28"/>
      <c r="X107" s="28">
        <v>43709</v>
      </c>
    </row>
    <row r="108" spans="23:24" x14ac:dyDescent="0.25">
      <c r="W108" s="28"/>
      <c r="X108" s="28">
        <v>43739</v>
      </c>
    </row>
    <row r="109" spans="23:24" x14ac:dyDescent="0.25">
      <c r="W109" s="28"/>
      <c r="X109" s="28">
        <v>43770</v>
      </c>
    </row>
    <row r="110" spans="23:24" x14ac:dyDescent="0.25">
      <c r="W110" s="28"/>
      <c r="X110" s="28">
        <v>43800</v>
      </c>
    </row>
    <row r="111" spans="23:24" x14ac:dyDescent="0.25">
      <c r="W111" s="28"/>
      <c r="X111" s="28">
        <v>43831</v>
      </c>
    </row>
    <row r="112" spans="23:24" x14ac:dyDescent="0.25">
      <c r="W112" s="28"/>
      <c r="X112" s="28">
        <v>43862</v>
      </c>
    </row>
    <row r="113" spans="23:24" x14ac:dyDescent="0.25">
      <c r="W113" s="28"/>
      <c r="X113" s="28">
        <v>43891</v>
      </c>
    </row>
    <row r="114" spans="23:24" x14ac:dyDescent="0.25">
      <c r="W114" s="28"/>
      <c r="X114" s="28">
        <v>43922</v>
      </c>
    </row>
    <row r="115" spans="23:24" x14ac:dyDescent="0.25">
      <c r="W115" s="28"/>
      <c r="X115" s="28">
        <v>43952</v>
      </c>
    </row>
    <row r="116" spans="23:24" x14ac:dyDescent="0.25">
      <c r="W116" s="28"/>
      <c r="X116" s="28">
        <v>43983</v>
      </c>
    </row>
    <row r="117" spans="23:24" x14ac:dyDescent="0.25">
      <c r="W117" s="28"/>
      <c r="X117" s="28">
        <v>44013</v>
      </c>
    </row>
    <row r="118" spans="23:24" x14ac:dyDescent="0.25">
      <c r="W118" s="28"/>
      <c r="X118" s="28">
        <v>44044</v>
      </c>
    </row>
    <row r="119" spans="23:24" x14ac:dyDescent="0.25">
      <c r="W119" s="28"/>
      <c r="X119" s="28">
        <v>44075</v>
      </c>
    </row>
    <row r="120" spans="23:24" x14ac:dyDescent="0.25">
      <c r="W120" s="28"/>
      <c r="X120" s="28">
        <v>44105</v>
      </c>
    </row>
    <row r="121" spans="23:24" x14ac:dyDescent="0.25">
      <c r="W121" s="28"/>
      <c r="X121" s="28">
        <v>44136</v>
      </c>
    </row>
    <row r="122" spans="23:24" x14ac:dyDescent="0.25">
      <c r="W122" s="28"/>
      <c r="X122" s="28">
        <v>44166</v>
      </c>
    </row>
    <row r="174" spans="23:24" x14ac:dyDescent="0.25">
      <c r="W174" s="28"/>
      <c r="X174" s="28"/>
    </row>
    <row r="175" spans="23:24" x14ac:dyDescent="0.25">
      <c r="W175" s="28"/>
      <c r="X175" s="28"/>
    </row>
    <row r="176" spans="23:24" x14ac:dyDescent="0.25">
      <c r="W176" s="28"/>
      <c r="X176" s="28"/>
    </row>
    <row r="177" spans="23:24" x14ac:dyDescent="0.25">
      <c r="W177" s="28"/>
      <c r="X177" s="28"/>
    </row>
    <row r="178" spans="23:24" x14ac:dyDescent="0.25">
      <c r="W178" s="28"/>
      <c r="X178" s="28"/>
    </row>
    <row r="179" spans="23:24" x14ac:dyDescent="0.25">
      <c r="W179" s="28"/>
      <c r="X179" s="28"/>
    </row>
    <row r="180" spans="23:24" x14ac:dyDescent="0.25">
      <c r="W180" s="28"/>
      <c r="X180" s="28"/>
    </row>
    <row r="181" spans="23:24" x14ac:dyDescent="0.25">
      <c r="W181" s="28"/>
      <c r="X181" s="28"/>
    </row>
    <row r="182" spans="23:24" x14ac:dyDescent="0.25">
      <c r="W182" s="28"/>
      <c r="X182" s="28"/>
    </row>
    <row r="183" spans="23:24" x14ac:dyDescent="0.25">
      <c r="W183" s="28"/>
      <c r="X183" s="28"/>
    </row>
    <row r="184" spans="23:24" x14ac:dyDescent="0.25">
      <c r="W184" s="28"/>
      <c r="X184" s="28"/>
    </row>
    <row r="185" spans="23:24" x14ac:dyDescent="0.25">
      <c r="W185" s="28"/>
      <c r="X185" s="28"/>
    </row>
    <row r="186" spans="23:24" x14ac:dyDescent="0.25">
      <c r="W186" s="28"/>
      <c r="X186" s="28"/>
    </row>
    <row r="187" spans="23:24" x14ac:dyDescent="0.25">
      <c r="W187" s="28"/>
      <c r="X187" s="28"/>
    </row>
    <row r="188" spans="23:24" x14ac:dyDescent="0.25">
      <c r="W188" s="28"/>
      <c r="X188" s="28"/>
    </row>
    <row r="189" spans="23:24" x14ac:dyDescent="0.25">
      <c r="W189" s="28"/>
      <c r="X189" s="28"/>
    </row>
    <row r="190" spans="23:24" x14ac:dyDescent="0.25">
      <c r="W190" s="28"/>
      <c r="X190" s="28"/>
    </row>
    <row r="191" spans="23:24" x14ac:dyDescent="0.25">
      <c r="W191" s="28"/>
      <c r="X191" s="28"/>
    </row>
    <row r="192" spans="23:24" x14ac:dyDescent="0.25">
      <c r="W192" s="28"/>
      <c r="X192" s="28"/>
    </row>
    <row r="193" spans="23:24" x14ac:dyDescent="0.25">
      <c r="W193" s="28"/>
      <c r="X193" s="28"/>
    </row>
    <row r="194" spans="23:24" x14ac:dyDescent="0.25">
      <c r="W194" s="28"/>
      <c r="X194" s="28"/>
    </row>
    <row r="195" spans="23:24" x14ac:dyDescent="0.25">
      <c r="W195" s="28"/>
      <c r="X195" s="28"/>
    </row>
    <row r="196" spans="23:24" x14ac:dyDescent="0.25">
      <c r="W196" s="28"/>
      <c r="X196" s="28"/>
    </row>
    <row r="197" spans="23:24" x14ac:dyDescent="0.25">
      <c r="W197" s="28"/>
      <c r="X197" s="28"/>
    </row>
    <row r="198" spans="23:24" x14ac:dyDescent="0.25">
      <c r="W198" s="28"/>
      <c r="X198" s="28"/>
    </row>
    <row r="199" spans="23:24" x14ac:dyDescent="0.25">
      <c r="W199" s="28"/>
      <c r="X199" s="28"/>
    </row>
    <row r="200" spans="23:24" x14ac:dyDescent="0.25">
      <c r="W200" s="28"/>
      <c r="X200" s="28"/>
    </row>
    <row r="201" spans="23:24" x14ac:dyDescent="0.25">
      <c r="W201" s="28"/>
      <c r="X201" s="28"/>
    </row>
    <row r="202" spans="23:24" x14ac:dyDescent="0.25">
      <c r="W202" s="28"/>
      <c r="X202" s="28"/>
    </row>
    <row r="203" spans="23:24" x14ac:dyDescent="0.25">
      <c r="W203" s="28"/>
      <c r="X203" s="28"/>
    </row>
    <row r="204" spans="23:24" x14ac:dyDescent="0.25">
      <c r="W204" s="28"/>
      <c r="X204" s="28"/>
    </row>
    <row r="205" spans="23:24" x14ac:dyDescent="0.25">
      <c r="W205" s="28"/>
      <c r="X205" s="28"/>
    </row>
    <row r="206" spans="23:24" x14ac:dyDescent="0.25">
      <c r="W206" s="28"/>
      <c r="X206" s="28"/>
    </row>
    <row r="207" spans="23:24" x14ac:dyDescent="0.25">
      <c r="W207" s="28"/>
      <c r="X207" s="28"/>
    </row>
    <row r="208" spans="23:24" x14ac:dyDescent="0.25">
      <c r="W208" s="28"/>
      <c r="X208" s="28"/>
    </row>
    <row r="209" spans="23:24" x14ac:dyDescent="0.25">
      <c r="W209" s="28"/>
      <c r="X209" s="28"/>
    </row>
    <row r="210" spans="23:24" x14ac:dyDescent="0.25">
      <c r="W210" s="28"/>
      <c r="X210" s="28"/>
    </row>
    <row r="211" spans="23:24" x14ac:dyDescent="0.25">
      <c r="W211" s="28"/>
      <c r="X211" s="28"/>
    </row>
    <row r="212" spans="23:24" x14ac:dyDescent="0.25">
      <c r="W212" s="28"/>
      <c r="X212" s="28"/>
    </row>
    <row r="213" spans="23:24" x14ac:dyDescent="0.25">
      <c r="W213" s="28"/>
      <c r="X213" s="28"/>
    </row>
    <row r="214" spans="23:24" x14ac:dyDescent="0.25">
      <c r="W214" s="28"/>
      <c r="X214" s="28"/>
    </row>
    <row r="215" spans="23:24" x14ac:dyDescent="0.25">
      <c r="W215" s="28"/>
      <c r="X215" s="28"/>
    </row>
    <row r="216" spans="23:24" x14ac:dyDescent="0.25">
      <c r="W216" s="28"/>
      <c r="X216" s="28"/>
    </row>
    <row r="217" spans="23:24" x14ac:dyDescent="0.25">
      <c r="W217" s="28"/>
      <c r="X217" s="28"/>
    </row>
    <row r="218" spans="23:24" x14ac:dyDescent="0.25">
      <c r="W218" s="28"/>
      <c r="X218" s="28"/>
    </row>
    <row r="219" spans="23:24" x14ac:dyDescent="0.25">
      <c r="W219" s="28"/>
      <c r="X219" s="28"/>
    </row>
    <row r="220" spans="23:24" x14ac:dyDescent="0.25">
      <c r="W220" s="28"/>
      <c r="X220" s="28"/>
    </row>
    <row r="221" spans="23:24" x14ac:dyDescent="0.25">
      <c r="W221" s="28"/>
      <c r="X221" s="28"/>
    </row>
    <row r="222" spans="23:24" x14ac:dyDescent="0.25">
      <c r="W222" s="28"/>
      <c r="X222" s="28"/>
    </row>
    <row r="223" spans="23:24" x14ac:dyDescent="0.25">
      <c r="W223" s="28"/>
      <c r="X223" s="28"/>
    </row>
    <row r="224" spans="23:24" x14ac:dyDescent="0.25">
      <c r="W224" s="28"/>
      <c r="X224" s="28"/>
    </row>
    <row r="225" spans="23:24" x14ac:dyDescent="0.25">
      <c r="W225" s="28"/>
      <c r="X225" s="28"/>
    </row>
    <row r="226" spans="23:24" x14ac:dyDescent="0.25">
      <c r="W226" s="28"/>
      <c r="X226" s="28"/>
    </row>
    <row r="227" spans="23:24" x14ac:dyDescent="0.25">
      <c r="W227" s="28"/>
      <c r="X227" s="28"/>
    </row>
    <row r="228" spans="23:24" x14ac:dyDescent="0.25">
      <c r="W228" s="28"/>
      <c r="X228" s="28"/>
    </row>
    <row r="229" spans="23:24" x14ac:dyDescent="0.25">
      <c r="W229" s="28"/>
      <c r="X229" s="28"/>
    </row>
    <row r="230" spans="23:24" x14ac:dyDescent="0.25">
      <c r="W230" s="28"/>
      <c r="X230" s="28"/>
    </row>
    <row r="231" spans="23:24" x14ac:dyDescent="0.25">
      <c r="W231" s="28"/>
      <c r="X231" s="28"/>
    </row>
    <row r="232" spans="23:24" x14ac:dyDescent="0.25">
      <c r="W232" s="28"/>
      <c r="X232" s="28"/>
    </row>
    <row r="233" spans="23:24" x14ac:dyDescent="0.25">
      <c r="W233" s="28"/>
      <c r="X233" s="28"/>
    </row>
    <row r="234" spans="23:24" x14ac:dyDescent="0.25">
      <c r="W234" s="28"/>
      <c r="X234" s="28"/>
    </row>
    <row r="235" spans="23:24" x14ac:dyDescent="0.25">
      <c r="W235" s="28"/>
      <c r="X235" s="28"/>
    </row>
    <row r="236" spans="23:24" x14ac:dyDescent="0.25">
      <c r="W236" s="28"/>
      <c r="X236" s="28"/>
    </row>
    <row r="237" spans="23:24" x14ac:dyDescent="0.25">
      <c r="W237" s="28"/>
      <c r="X237" s="28"/>
    </row>
    <row r="238" spans="23:24" x14ac:dyDescent="0.25">
      <c r="W238" s="28"/>
      <c r="X238" s="28"/>
    </row>
    <row r="239" spans="23:24" x14ac:dyDescent="0.25">
      <c r="W239" s="28"/>
      <c r="X239" s="28"/>
    </row>
    <row r="240" spans="23:24" x14ac:dyDescent="0.25">
      <c r="W240" s="28"/>
      <c r="X240" s="28"/>
    </row>
    <row r="241" spans="23:24" x14ac:dyDescent="0.25">
      <c r="W241" s="28"/>
      <c r="X241" s="28"/>
    </row>
    <row r="242" spans="23:24" x14ac:dyDescent="0.25">
      <c r="W242" s="28"/>
      <c r="X242" s="28"/>
    </row>
    <row r="243" spans="23:24" x14ac:dyDescent="0.25">
      <c r="W243" s="28"/>
      <c r="X243" s="28"/>
    </row>
    <row r="244" spans="23:24" x14ac:dyDescent="0.25">
      <c r="W244" s="28"/>
      <c r="X244" s="28"/>
    </row>
    <row r="245" spans="23:24" x14ac:dyDescent="0.25">
      <c r="W245" s="28"/>
      <c r="X245" s="28"/>
    </row>
    <row r="246" spans="23:24" x14ac:dyDescent="0.25">
      <c r="W246" s="28"/>
      <c r="X246" s="28"/>
    </row>
    <row r="247" spans="23:24" x14ac:dyDescent="0.25">
      <c r="W247" s="28"/>
      <c r="X247" s="28"/>
    </row>
    <row r="248" spans="23:24" x14ac:dyDescent="0.25">
      <c r="W248" s="28"/>
      <c r="X248" s="28"/>
    </row>
    <row r="249" spans="23:24" x14ac:dyDescent="0.25">
      <c r="W249" s="28"/>
      <c r="X249" s="28"/>
    </row>
    <row r="250" spans="23:24" x14ac:dyDescent="0.25">
      <c r="W250" s="28"/>
      <c r="X250" s="28"/>
    </row>
    <row r="251" spans="23:24" x14ac:dyDescent="0.25">
      <c r="W251" s="28"/>
      <c r="X251" s="28"/>
    </row>
    <row r="252" spans="23:24" x14ac:dyDescent="0.25">
      <c r="W252" s="28"/>
      <c r="X252" s="28"/>
    </row>
    <row r="253" spans="23:24" x14ac:dyDescent="0.25">
      <c r="W253" s="28"/>
      <c r="X253" s="28"/>
    </row>
    <row r="254" spans="23:24" x14ac:dyDescent="0.25">
      <c r="W254" s="28"/>
      <c r="X254" s="28"/>
    </row>
    <row r="255" spans="23:24" x14ac:dyDescent="0.25">
      <c r="W255" s="28"/>
      <c r="X255" s="28"/>
    </row>
    <row r="256" spans="23:24" x14ac:dyDescent="0.25">
      <c r="W256" s="28"/>
      <c r="X256" s="28"/>
    </row>
    <row r="257" spans="23:24" x14ac:dyDescent="0.25">
      <c r="W257" s="28"/>
      <c r="X257" s="28"/>
    </row>
    <row r="258" spans="23:24" x14ac:dyDescent="0.25">
      <c r="W258" s="28"/>
      <c r="X258" s="28"/>
    </row>
    <row r="259" spans="23:24" x14ac:dyDescent="0.25">
      <c r="W259" s="28"/>
      <c r="X259" s="28"/>
    </row>
    <row r="260" spans="23:24" x14ac:dyDescent="0.25">
      <c r="W260" s="28"/>
      <c r="X260" s="28"/>
    </row>
    <row r="261" spans="23:24" x14ac:dyDescent="0.25">
      <c r="W261" s="28"/>
      <c r="X261" s="28"/>
    </row>
    <row r="262" spans="23:24" x14ac:dyDescent="0.25">
      <c r="W262" s="28"/>
      <c r="X262" s="28"/>
    </row>
    <row r="263" spans="23:24" x14ac:dyDescent="0.25">
      <c r="W263" s="28"/>
      <c r="X263" s="28"/>
    </row>
    <row r="264" spans="23:24" x14ac:dyDescent="0.25">
      <c r="W264" s="28"/>
      <c r="X264" s="28"/>
    </row>
    <row r="265" spans="23:24" x14ac:dyDescent="0.25">
      <c r="W265" s="28"/>
      <c r="X265" s="28"/>
    </row>
    <row r="266" spans="23:24" x14ac:dyDescent="0.25">
      <c r="W266" s="28"/>
      <c r="X266" s="28"/>
    </row>
    <row r="267" spans="23:24" x14ac:dyDescent="0.25">
      <c r="W267" s="28"/>
      <c r="X267" s="28"/>
    </row>
    <row r="268" spans="23:24" x14ac:dyDescent="0.25">
      <c r="W268" s="28"/>
      <c r="X268" s="28"/>
    </row>
    <row r="269" spans="23:24" x14ac:dyDescent="0.25">
      <c r="W269" s="28"/>
      <c r="X269" s="28"/>
    </row>
    <row r="270" spans="23:24" x14ac:dyDescent="0.25">
      <c r="W270" s="28"/>
      <c r="X270" s="28"/>
    </row>
    <row r="271" spans="23:24" x14ac:dyDescent="0.25">
      <c r="W271" s="28"/>
      <c r="X271" s="28"/>
    </row>
    <row r="272" spans="23:24" x14ac:dyDescent="0.25">
      <c r="W272" s="28"/>
      <c r="X272" s="28"/>
    </row>
    <row r="273" spans="23:24" x14ac:dyDescent="0.25">
      <c r="W273" s="28"/>
      <c r="X273" s="28"/>
    </row>
    <row r="274" spans="23:24" x14ac:dyDescent="0.25">
      <c r="W274" s="28"/>
      <c r="X274" s="28"/>
    </row>
    <row r="275" spans="23:24" x14ac:dyDescent="0.25">
      <c r="W275" s="28"/>
      <c r="X275" s="28"/>
    </row>
    <row r="276" spans="23:24" x14ac:dyDescent="0.25">
      <c r="W276" s="28"/>
      <c r="X276" s="28"/>
    </row>
    <row r="277" spans="23:24" x14ac:dyDescent="0.25">
      <c r="W277" s="28"/>
      <c r="X277" s="28"/>
    </row>
    <row r="278" spans="23:24" x14ac:dyDescent="0.25">
      <c r="W278" s="28"/>
      <c r="X278" s="28"/>
    </row>
    <row r="279" spans="23:24" x14ac:dyDescent="0.25">
      <c r="W279" s="28"/>
      <c r="X279" s="28"/>
    </row>
    <row r="280" spans="23:24" x14ac:dyDescent="0.25">
      <c r="W280" s="28"/>
      <c r="X280" s="28"/>
    </row>
    <row r="281" spans="23:24" x14ac:dyDescent="0.25">
      <c r="W281" s="28"/>
      <c r="X281" s="28"/>
    </row>
    <row r="282" spans="23:24" x14ac:dyDescent="0.25">
      <c r="W282" s="28"/>
      <c r="X282" s="28"/>
    </row>
    <row r="283" spans="23:24" x14ac:dyDescent="0.25">
      <c r="W283" s="28"/>
      <c r="X283" s="28"/>
    </row>
    <row r="284" spans="23:24" x14ac:dyDescent="0.25">
      <c r="W284" s="28"/>
      <c r="X284" s="28"/>
    </row>
    <row r="285" spans="23:24" x14ac:dyDescent="0.25">
      <c r="W285" s="28"/>
      <c r="X285" s="28"/>
    </row>
    <row r="286" spans="23:24" x14ac:dyDescent="0.25">
      <c r="W286" s="28"/>
      <c r="X286" s="28"/>
    </row>
    <row r="287" spans="23:24" x14ac:dyDescent="0.25">
      <c r="W287" s="28"/>
      <c r="X287" s="28"/>
    </row>
    <row r="288" spans="23:24" x14ac:dyDescent="0.25">
      <c r="W288" s="28"/>
      <c r="X288" s="28"/>
    </row>
    <row r="289" spans="23:24" x14ac:dyDescent="0.25">
      <c r="W289" s="28"/>
      <c r="X289" s="28"/>
    </row>
  </sheetData>
  <protectedRanges>
    <protectedRange password="C6D0" sqref="A1:R2 G4:R4 G6 A7:R9 A3:F6 Y1:XFD1048576 W295:X1048576 W174:X289 X1:X122 W1:W26 W51:W122 S1:V9 A10:S1048576 T10:V14 T29:V1048576 T15:V27" name="Company Info" securityDescriptor="O:WDG:WDD:(A;;CC;;;S-1-5-21-1844237615-1844823847-839522115-11937)(A;;CC;;;S-1-5-21-1844237615-1844823847-839522115-14772)(A;;CC;;;S-1-5-21-1844237615-1844823847-839522115-15657)(A;;CC;;;S-1-5-21-1844237615-1844823847-839522115-11914)"/>
  </protectedRanges>
  <sortState ref="A3:AH9">
    <sortCondition ref="A3:A9"/>
  </sortState>
  <mergeCells count="3">
    <mergeCell ref="G1:R1"/>
    <mergeCell ref="T1:V1"/>
    <mergeCell ref="T12:V12"/>
  </mergeCells>
  <pageMargins left="0.5" right="0.5" top="0.75" bottom="0.75" header="0.5" footer="0.5"/>
  <pageSetup scale="59"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1530E99F706546965C014FE7072B13" ma:contentTypeVersion="2" ma:contentTypeDescription="Create a new document." ma:contentTypeScope="" ma:versionID="bbb860d36d694921ec401c91363124b8">
  <xsd:schema xmlns:xsd="http://www.w3.org/2001/XMLSchema" xmlns:xs="http://www.w3.org/2001/XMLSchema" xmlns:p="http://schemas.microsoft.com/office/2006/metadata/properties" xmlns:ns2="94ccb0f8-418e-41dd-ac47-c8b0a5d07e75" targetNamespace="http://schemas.microsoft.com/office/2006/metadata/properties" ma:root="true" ma:fieldsID="2368b8d2e5f7d6a71b8e54223cb8180e" ns2:_="">
    <xsd:import namespace="94ccb0f8-418e-41dd-ac47-c8b0a5d07e75"/>
    <xsd:element name="properties">
      <xsd:complexType>
        <xsd:sequence>
          <xsd:element name="documentManagement">
            <xsd:complexType>
              <xsd:all>
                <xsd:element ref="ns2:Category" minOccurs="0"/>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b0f8-418e-41dd-ac47-c8b0a5d07e75" elementFormDefault="qualified">
    <xsd:import namespace="http://schemas.microsoft.com/office/2006/documentManagement/types"/>
    <xsd:import namespace="http://schemas.microsoft.com/office/infopath/2007/PartnerControls"/>
    <xsd:element name="Category" ma:index="8" nillable="true" ma:displayName="Category" ma:internalName="Category" ma:requiredMultiChoice="true">
      <xsd:complexType>
        <xsd:complexContent>
          <xsd:extension base="dms:MultiChoice">
            <xsd:sequence>
              <xsd:element name="Value" maxOccurs="unbounded" minOccurs="0" nillable="true">
                <xsd:simpleType>
                  <xsd:restriction base="dms:Choice">
                    <xsd:enumeration value="Auto Transportation and Buses"/>
                    <xsd:enumeration value="Charter and Excursion Buses"/>
                    <xsd:enumeration value="Commercial Ferries"/>
                    <xsd:enumeration value="Common Carriers"/>
                    <xsd:enumeration value="Freight Brokers"/>
                    <xsd:enumeration value="Household Goods Carriers"/>
                    <xsd:enumeration value="Low-Level Radioactive Waste"/>
                    <xsd:enumeration value="Non-Profit Buses"/>
                    <xsd:enumeration value="Pipeline"/>
                    <xsd:enumeration value="Railroads"/>
                    <xsd:enumeration value="Rail Contract Crew Carriers"/>
                    <xsd:enumeration value="Solid Waste Carriers"/>
                  </xsd:restriction>
                </xsd:simpleType>
              </xsd:element>
            </xsd:sequence>
          </xsd:extension>
        </xsd:complexContent>
      </xsd:complexType>
    </xsd:element>
    <xsd:element name="Document_x0020_Type" ma:index="9" ma:displayName="Document Type" ma:format="RadioButtons" ma:internalName="Document_x0020_Type">
      <xsd:simpleType>
        <xsd:restriction base="dms:Choice">
          <xsd:enumeration value="Annual Report Form"/>
          <xsd:enumeration value="Publication"/>
          <xsd:enumeration value="Other Fillable Form"/>
          <xsd:enumeration value="Federal Pipeline Docu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94ccb0f8-418e-41dd-ac47-c8b0a5d07e75">
      <Value>Auto Transportation and Buses</Value>
    </Category>
    <Document_x0020_Type xmlns="94ccb0f8-418e-41dd-ac47-c8b0a5d07e75">Other Fillable Form</Document_x0020_Type>
  </documentManagement>
</p:properties>
</file>

<file path=customXml/itemProps1.xml><?xml version="1.0" encoding="utf-8"?>
<ds:datastoreItem xmlns:ds="http://schemas.openxmlformats.org/officeDocument/2006/customXml" ds:itemID="{78C64EBA-A6ED-4B81-A77C-0F8531C42037}"/>
</file>

<file path=customXml/itemProps2.xml><?xml version="1.0" encoding="utf-8"?>
<ds:datastoreItem xmlns:ds="http://schemas.openxmlformats.org/officeDocument/2006/customXml" ds:itemID="{651F4380-A300-4BF0-9E8B-A5DC0EB3ADFF}"/>
</file>

<file path=customXml/itemProps3.xml><?xml version="1.0" encoding="utf-8"?>
<ds:datastoreItem xmlns:ds="http://schemas.openxmlformats.org/officeDocument/2006/customXml" ds:itemID="{85745612-8C9E-456A-B013-92F3A71FC4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Fuel Surcharge Worksheet</vt:lpstr>
      <vt:lpstr>Revenue-Percentage Amounts</vt:lpstr>
      <vt:lpstr>Company Info.</vt:lpstr>
      <vt:lpstr>CompanyInfo</vt:lpstr>
      <vt:lpstr>CompanyName</vt:lpstr>
      <vt:lpstr>'Company Info.'!Print_Area</vt:lpstr>
      <vt:lpstr>'Fuel Surcharge Worksheet'!Print_Area</vt:lpstr>
      <vt:lpstr>'Revenue-Percentage Amounts'!Print_Area</vt:lpstr>
      <vt:lpstr>Proposed_Effective_Date</vt:lpstr>
      <vt:lpstr>'Company Info.'!ValidProposedEffectiveDates</vt:lpstr>
      <vt:lpstr>ValidProposedEffectiveDates</vt:lpstr>
    </vt:vector>
  </TitlesOfParts>
  <Company>WUTC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 Trans Fuel Surcharge Workbook</dc:title>
  <dc:subject/>
  <dc:creator>Information Services</dc:creator>
  <cp:keywords>Christopher Mickelson</cp:keywords>
  <cp:lastModifiedBy>Deferia, Virginia (UTC)</cp:lastModifiedBy>
  <cp:lastPrinted>2013-10-07T18:11:33Z</cp:lastPrinted>
  <dcterms:created xsi:type="dcterms:W3CDTF">2000-03-15T22:44:07Z</dcterms:created>
  <dcterms:modified xsi:type="dcterms:W3CDTF">2013-10-07T18:12:29Z</dcterms:modified>
  <cp:category>Auto Transportation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0x010100881530E99F706546965C014FE7072B13</vt:lpwstr>
  </property>
</Properties>
</file>